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9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tacy/Dropbox/SurveyOfEngineering/Survey 2015/"/>
    </mc:Choice>
  </mc:AlternateContent>
  <bookViews>
    <workbookView xWindow="200" yWindow="460" windowWidth="24920" windowHeight="16340" tabRatio="733"/>
  </bookViews>
  <sheets>
    <sheet name="Unit 1 Foundations" sheetId="1" r:id="rId1"/>
    <sheet name="Unit 2 Civil E" sheetId="2" r:id="rId2"/>
    <sheet name="Unit 3 CS" sheetId="3" r:id="rId3"/>
    <sheet name="Unit 4 Elec E" sheetId="4" r:id="rId4"/>
    <sheet name="Unit 5 BioE" sheetId="5" r:id="rId5"/>
    <sheet name="Unit 6 Chem E" sheetId="6" r:id="rId6"/>
    <sheet name="Unit 7 Matl. Sci." sheetId="7" r:id="rId7"/>
    <sheet name="Unit 8 Mech E" sheetId="8" r:id="rId8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3" i="7" l="1"/>
  <c r="H29" i="6"/>
  <c r="C28" i="8"/>
  <c r="E28" i="8"/>
  <c r="H28" i="8"/>
  <c r="E8" i="8"/>
  <c r="H8" i="8"/>
  <c r="B9" i="8"/>
  <c r="E9" i="8"/>
  <c r="H9" i="8"/>
  <c r="E10" i="8"/>
  <c r="H10" i="8"/>
  <c r="E12" i="8"/>
  <c r="H12" i="8"/>
  <c r="E13" i="8"/>
  <c r="H13" i="8"/>
  <c r="E14" i="8"/>
  <c r="H14" i="8"/>
  <c r="E15" i="8"/>
  <c r="H15" i="8"/>
  <c r="E16" i="8"/>
  <c r="H16" i="8"/>
  <c r="E18" i="8"/>
  <c r="H18" i="8"/>
  <c r="E19" i="8"/>
  <c r="H19" i="8"/>
  <c r="E20" i="8"/>
  <c r="H20" i="8"/>
  <c r="E21" i="8"/>
  <c r="H21" i="8"/>
  <c r="E23" i="8"/>
  <c r="H23" i="8"/>
  <c r="E24" i="8"/>
  <c r="H24" i="8"/>
  <c r="H11" i="8"/>
  <c r="H38" i="8"/>
  <c r="H21" i="7"/>
  <c r="H20" i="7"/>
  <c r="H19" i="7"/>
  <c r="E8" i="7"/>
  <c r="H8" i="7"/>
  <c r="E9" i="7"/>
  <c r="H9" i="7"/>
  <c r="H10" i="7"/>
  <c r="E11" i="7"/>
  <c r="H11" i="7"/>
  <c r="H12" i="7"/>
  <c r="E14" i="7"/>
  <c r="H14" i="7"/>
  <c r="H16" i="7"/>
  <c r="E25" i="7"/>
  <c r="H25" i="7"/>
  <c r="E26" i="7"/>
  <c r="H26" i="7"/>
  <c r="E27" i="7"/>
  <c r="H27" i="7"/>
  <c r="B28" i="7"/>
  <c r="E28" i="7"/>
  <c r="H28" i="7"/>
  <c r="E29" i="7"/>
  <c r="H29" i="7"/>
  <c r="B30" i="7"/>
  <c r="E30" i="7"/>
  <c r="H30" i="7"/>
  <c r="B31" i="7"/>
  <c r="E31" i="7"/>
  <c r="H31" i="7"/>
  <c r="H33" i="7"/>
  <c r="H34" i="7"/>
  <c r="H43" i="7"/>
  <c r="E14" i="1"/>
  <c r="G14" i="1"/>
  <c r="E26" i="2"/>
  <c r="H26" i="2"/>
  <c r="B27" i="2"/>
  <c r="E27" i="2"/>
  <c r="H27" i="2"/>
  <c r="H51" i="6"/>
  <c r="E45" i="6"/>
  <c r="H45" i="6"/>
  <c r="E49" i="6"/>
  <c r="B41" i="6"/>
  <c r="B42" i="6"/>
  <c r="E42" i="6"/>
  <c r="B40" i="6"/>
  <c r="E40" i="6"/>
  <c r="E41" i="6"/>
  <c r="E52" i="6"/>
  <c r="E21" i="1"/>
  <c r="C19" i="1"/>
  <c r="E19" i="1"/>
  <c r="E22" i="1"/>
  <c r="E20" i="1"/>
  <c r="E13" i="1"/>
  <c r="B9" i="1"/>
  <c r="E9" i="1"/>
  <c r="E29" i="2"/>
  <c r="E28" i="2"/>
  <c r="E24" i="2"/>
  <c r="E25" i="2"/>
  <c r="E23" i="2"/>
  <c r="E22" i="2"/>
  <c r="E21" i="2"/>
  <c r="E19" i="2"/>
  <c r="E18" i="2"/>
  <c r="E14" i="2"/>
  <c r="E9" i="2"/>
  <c r="E10" i="2"/>
  <c r="E8" i="2"/>
  <c r="E9" i="6"/>
  <c r="H9" i="6"/>
  <c r="E10" i="6"/>
  <c r="H10" i="6"/>
  <c r="E13" i="6"/>
  <c r="H13" i="6"/>
  <c r="E14" i="6"/>
  <c r="H14" i="6"/>
  <c r="E15" i="6"/>
  <c r="H15" i="6"/>
  <c r="E16" i="6"/>
  <c r="H16" i="6"/>
  <c r="E17" i="6"/>
  <c r="H17" i="6"/>
  <c r="E18" i="6"/>
  <c r="H18" i="6"/>
  <c r="E19" i="6"/>
  <c r="H19" i="6"/>
  <c r="E20" i="6"/>
  <c r="H20" i="6"/>
  <c r="E21" i="6"/>
  <c r="H21" i="6"/>
  <c r="E25" i="6"/>
  <c r="H25" i="6"/>
  <c r="E31" i="6"/>
  <c r="H31" i="6"/>
  <c r="E32" i="6"/>
  <c r="H32" i="6"/>
  <c r="E33" i="6"/>
  <c r="H33" i="6"/>
  <c r="E35" i="6"/>
  <c r="H35" i="6"/>
  <c r="H52" i="6"/>
  <c r="H53" i="6"/>
  <c r="H54" i="6"/>
  <c r="H55" i="6"/>
  <c r="H41" i="6"/>
  <c r="H40" i="6"/>
  <c r="H42" i="6"/>
  <c r="H12" i="6"/>
  <c r="H22" i="6"/>
  <c r="H23" i="6"/>
  <c r="H24" i="6"/>
  <c r="H34" i="6"/>
  <c r="H46" i="6"/>
  <c r="H47" i="6"/>
  <c r="H48" i="6"/>
  <c r="H49" i="6"/>
  <c r="E50" i="6"/>
  <c r="H50" i="6"/>
  <c r="H56" i="6"/>
  <c r="H57" i="6"/>
  <c r="H58" i="6"/>
  <c r="H61" i="6"/>
  <c r="E30" i="6"/>
  <c r="E28" i="5"/>
  <c r="E26" i="4"/>
  <c r="E30" i="4"/>
  <c r="E31" i="4"/>
  <c r="H31" i="4"/>
  <c r="E28" i="4"/>
  <c r="H28" i="4"/>
  <c r="E8" i="4"/>
  <c r="H8" i="4"/>
  <c r="E9" i="4"/>
  <c r="H9" i="4"/>
  <c r="E10" i="4"/>
  <c r="H10" i="4"/>
  <c r="E11" i="4"/>
  <c r="H11" i="4"/>
  <c r="E14" i="4"/>
  <c r="H14" i="4"/>
  <c r="E16" i="4"/>
  <c r="H16" i="4"/>
  <c r="E17" i="4"/>
  <c r="H17" i="4"/>
  <c r="E18" i="4"/>
  <c r="H18" i="4"/>
  <c r="E19" i="4"/>
  <c r="H19" i="4"/>
  <c r="E20" i="4"/>
  <c r="H20" i="4"/>
  <c r="E21" i="4"/>
  <c r="H21" i="4"/>
  <c r="E22" i="4"/>
  <c r="H22" i="4"/>
  <c r="H23" i="4"/>
  <c r="E24" i="4"/>
  <c r="H24" i="4"/>
  <c r="E25" i="4"/>
  <c r="H25" i="4"/>
  <c r="E27" i="4"/>
  <c r="H27" i="4"/>
  <c r="E29" i="4"/>
  <c r="H29" i="4"/>
  <c r="H30" i="4"/>
  <c r="H33" i="4"/>
  <c r="H28" i="5"/>
  <c r="B8" i="5"/>
  <c r="E8" i="5"/>
  <c r="H8" i="5"/>
  <c r="B9" i="5"/>
  <c r="E9" i="5"/>
  <c r="H9" i="5"/>
  <c r="E10" i="5"/>
  <c r="H10" i="5"/>
  <c r="E11" i="5"/>
  <c r="H11" i="5"/>
  <c r="E12" i="5"/>
  <c r="H12" i="5"/>
  <c r="E13" i="5"/>
  <c r="H13" i="5"/>
  <c r="H14" i="5"/>
  <c r="E15" i="5"/>
  <c r="H15" i="5"/>
  <c r="E16" i="5"/>
  <c r="H16" i="5"/>
  <c r="E17" i="5"/>
  <c r="H17" i="5"/>
  <c r="E18" i="5"/>
  <c r="H18" i="5"/>
  <c r="E19" i="5"/>
  <c r="H19" i="5"/>
  <c r="E20" i="5"/>
  <c r="H20" i="5"/>
  <c r="E21" i="5"/>
  <c r="H21" i="5"/>
  <c r="H22" i="5"/>
  <c r="E23" i="5"/>
  <c r="H23" i="5"/>
  <c r="B24" i="5"/>
  <c r="E24" i="5"/>
  <c r="H24" i="5"/>
  <c r="E25" i="5"/>
  <c r="H25" i="5"/>
  <c r="E26" i="5"/>
  <c r="H26" i="5"/>
  <c r="E27" i="5"/>
  <c r="H27" i="5"/>
  <c r="E29" i="5"/>
  <c r="H29" i="5"/>
  <c r="E30" i="5"/>
  <c r="H30" i="5"/>
  <c r="E31" i="5"/>
  <c r="H31" i="5"/>
  <c r="H34" i="5"/>
  <c r="E15" i="4"/>
  <c r="E11" i="6"/>
  <c r="E13" i="4"/>
  <c r="E12" i="4"/>
  <c r="H21" i="2"/>
  <c r="H8" i="2"/>
  <c r="H9" i="2"/>
  <c r="H10" i="2"/>
  <c r="H14" i="2"/>
  <c r="E15" i="2"/>
  <c r="H15" i="2"/>
  <c r="E16" i="2"/>
  <c r="H16" i="2"/>
  <c r="E17" i="2"/>
  <c r="H17" i="2"/>
  <c r="E13" i="2"/>
  <c r="H18" i="2"/>
  <c r="H19" i="2"/>
  <c r="E20" i="2"/>
  <c r="H20" i="2"/>
  <c r="H22" i="2"/>
  <c r="H23" i="2"/>
  <c r="H24" i="2"/>
  <c r="H25" i="2"/>
  <c r="H28" i="2"/>
  <c r="H29" i="2"/>
  <c r="H30" i="2"/>
  <c r="H31" i="2"/>
  <c r="H37" i="2"/>
  <c r="H38" i="2"/>
  <c r="H42" i="2"/>
  <c r="G9" i="1"/>
  <c r="G13" i="1"/>
  <c r="G36" i="1"/>
  <c r="G20" i="1"/>
  <c r="G22" i="1"/>
  <c r="G19" i="1"/>
  <c r="G21" i="1"/>
  <c r="G8" i="1"/>
  <c r="G10" i="1"/>
  <c r="G38" i="1"/>
</calcChain>
</file>

<file path=xl/comments1.xml><?xml version="1.0" encoding="utf-8"?>
<comments xmlns="http://schemas.openxmlformats.org/spreadsheetml/2006/main">
  <authors>
    <author>Stacy Firth</author>
  </authors>
  <commentList>
    <comment ref="B2" authorId="0">
      <text>
        <r>
          <rPr>
            <b/>
            <sz val="9"/>
            <color indexed="81"/>
            <rFont val="Calibri"/>
            <family val="2"/>
            <charset val="204"/>
          </rPr>
          <t>Stacy Firth:</t>
        </r>
        <r>
          <rPr>
            <sz val="9"/>
            <color indexed="81"/>
            <rFont val="Calibri"/>
            <family val="2"/>
            <charset val="204"/>
          </rPr>
          <t xml:space="preserve">
Enter the number of students in this cell</t>
        </r>
      </text>
    </comment>
    <comment ref="B3" authorId="0">
      <text>
        <r>
          <rPr>
            <b/>
            <sz val="9"/>
            <color indexed="81"/>
            <rFont val="Calibri"/>
            <family val="2"/>
            <charset val="204"/>
          </rPr>
          <t>Stacy Firth:</t>
        </r>
        <r>
          <rPr>
            <sz val="9"/>
            <color indexed="81"/>
            <rFont val="Calibri"/>
            <family val="2"/>
            <charset val="204"/>
          </rPr>
          <t xml:space="preserve">
Enter the number of groups for the unit project here.</t>
        </r>
      </text>
    </comment>
  </commentList>
</comments>
</file>

<file path=xl/comments2.xml><?xml version="1.0" encoding="utf-8"?>
<comments xmlns="http://schemas.openxmlformats.org/spreadsheetml/2006/main">
  <authors>
    <author>Stacy Firth</author>
  </authors>
  <commentList>
    <comment ref="B2" authorId="0">
      <text>
        <r>
          <rPr>
            <b/>
            <sz val="9"/>
            <color indexed="81"/>
            <rFont val="Calibri"/>
            <family val="2"/>
            <charset val="204"/>
          </rPr>
          <t>Stacy Firth:</t>
        </r>
        <r>
          <rPr>
            <sz val="9"/>
            <color indexed="81"/>
            <rFont val="Calibri"/>
            <family val="2"/>
            <charset val="204"/>
          </rPr>
          <t xml:space="preserve">
Enter the number of students in this cell</t>
        </r>
      </text>
    </comment>
    <comment ref="B3" authorId="0">
      <text>
        <r>
          <rPr>
            <b/>
            <sz val="9"/>
            <color indexed="81"/>
            <rFont val="Calibri"/>
            <family val="2"/>
            <charset val="204"/>
          </rPr>
          <t>Stacy Firth:</t>
        </r>
        <r>
          <rPr>
            <sz val="9"/>
            <color indexed="81"/>
            <rFont val="Calibri"/>
            <family val="2"/>
            <charset val="204"/>
          </rPr>
          <t xml:space="preserve">
Enter the number of groups for the unit project here.</t>
        </r>
      </text>
    </comment>
  </commentList>
</comments>
</file>

<file path=xl/comments3.xml><?xml version="1.0" encoding="utf-8"?>
<comments xmlns="http://schemas.openxmlformats.org/spreadsheetml/2006/main">
  <authors>
    <author>Stacy Firth</author>
  </authors>
  <commentList>
    <comment ref="B2" authorId="0">
      <text>
        <r>
          <rPr>
            <b/>
            <sz val="9"/>
            <color indexed="81"/>
            <rFont val="Calibri"/>
            <family val="2"/>
            <charset val="204"/>
          </rPr>
          <t>Stacy Firth:</t>
        </r>
        <r>
          <rPr>
            <sz val="9"/>
            <color indexed="81"/>
            <rFont val="Calibri"/>
            <family val="2"/>
            <charset val="204"/>
          </rPr>
          <t xml:space="preserve">
Enter the number of students in this cell</t>
        </r>
      </text>
    </comment>
    <comment ref="B3" authorId="0">
      <text>
        <r>
          <rPr>
            <b/>
            <sz val="9"/>
            <color indexed="81"/>
            <rFont val="Calibri"/>
            <family val="2"/>
            <charset val="204"/>
          </rPr>
          <t>Stacy Firth:</t>
        </r>
        <r>
          <rPr>
            <sz val="9"/>
            <color indexed="81"/>
            <rFont val="Calibri"/>
            <family val="2"/>
            <charset val="204"/>
          </rPr>
          <t xml:space="preserve">
Enter the number of groups for the unit project here.</t>
        </r>
      </text>
    </comment>
  </commentList>
</comments>
</file>

<file path=xl/comments4.xml><?xml version="1.0" encoding="utf-8"?>
<comments xmlns="http://schemas.openxmlformats.org/spreadsheetml/2006/main">
  <authors>
    <author>Stacy Firth</author>
  </authors>
  <commentList>
    <comment ref="B2" authorId="0">
      <text>
        <r>
          <rPr>
            <b/>
            <sz val="9"/>
            <color indexed="81"/>
            <rFont val="Calibri"/>
            <family val="2"/>
            <charset val="204"/>
          </rPr>
          <t>Stacy Firth:</t>
        </r>
        <r>
          <rPr>
            <sz val="9"/>
            <color indexed="81"/>
            <rFont val="Calibri"/>
            <family val="2"/>
            <charset val="204"/>
          </rPr>
          <t xml:space="preserve">
Enter the number of students in this cell</t>
        </r>
      </text>
    </comment>
    <comment ref="B3" authorId="0">
      <text>
        <r>
          <rPr>
            <b/>
            <sz val="9"/>
            <color indexed="81"/>
            <rFont val="Calibri"/>
            <family val="2"/>
            <charset val="204"/>
          </rPr>
          <t>Stacy Firth:</t>
        </r>
        <r>
          <rPr>
            <sz val="9"/>
            <color indexed="81"/>
            <rFont val="Calibri"/>
            <family val="2"/>
            <charset val="204"/>
          </rPr>
          <t xml:space="preserve">
Enter the number of groups for the unit project here.</t>
        </r>
      </text>
    </comment>
  </commentList>
</comments>
</file>

<file path=xl/comments5.xml><?xml version="1.0" encoding="utf-8"?>
<comments xmlns="http://schemas.openxmlformats.org/spreadsheetml/2006/main">
  <authors>
    <author>Stacy Firth</author>
  </authors>
  <commentList>
    <comment ref="B2" authorId="0">
      <text>
        <r>
          <rPr>
            <b/>
            <sz val="9"/>
            <color indexed="81"/>
            <rFont val="Calibri"/>
            <family val="2"/>
            <charset val="204"/>
          </rPr>
          <t>Stacy Firth:</t>
        </r>
        <r>
          <rPr>
            <sz val="9"/>
            <color indexed="81"/>
            <rFont val="Calibri"/>
            <family val="2"/>
            <charset val="204"/>
          </rPr>
          <t xml:space="preserve">
Enter the number of students in this cell</t>
        </r>
      </text>
    </comment>
    <comment ref="B3" authorId="0">
      <text>
        <r>
          <rPr>
            <b/>
            <sz val="9"/>
            <color indexed="81"/>
            <rFont val="Calibri"/>
            <family val="2"/>
            <charset val="204"/>
          </rPr>
          <t>Stacy Firth:</t>
        </r>
        <r>
          <rPr>
            <sz val="9"/>
            <color indexed="81"/>
            <rFont val="Calibri"/>
            <family val="2"/>
            <charset val="204"/>
          </rPr>
          <t xml:space="preserve">
Enter the number of groups for the unit project here.</t>
        </r>
      </text>
    </comment>
    <comment ref="B4" authorId="0">
      <text>
        <r>
          <rPr>
            <b/>
            <sz val="9"/>
            <color indexed="81"/>
            <rFont val="Calibri"/>
            <family val="2"/>
            <charset val="204"/>
          </rPr>
          <t>Stacy Firth:</t>
        </r>
        <r>
          <rPr>
            <sz val="9"/>
            <color indexed="81"/>
            <rFont val="Calibri"/>
            <family val="2"/>
            <charset val="204"/>
          </rPr>
          <t xml:space="preserve">
Enter the number f sections of the course being taught.
</t>
        </r>
      </text>
    </comment>
    <comment ref="C45" authorId="0">
      <text>
        <r>
          <rPr>
            <b/>
            <sz val="9"/>
            <color indexed="81"/>
            <rFont val="Calibri"/>
            <family val="2"/>
            <charset val="204"/>
          </rPr>
          <t>Stacy Firth:</t>
        </r>
        <r>
          <rPr>
            <sz val="9"/>
            <color indexed="81"/>
            <rFont val="Calibri"/>
            <family val="2"/>
            <charset val="204"/>
          </rPr>
          <t xml:space="preserve">
1 pair per student</t>
        </r>
      </text>
    </comment>
  </commentList>
</comments>
</file>

<file path=xl/comments6.xml><?xml version="1.0" encoding="utf-8"?>
<comments xmlns="http://schemas.openxmlformats.org/spreadsheetml/2006/main">
  <authors>
    <author>Stacy Firth</author>
  </authors>
  <commentList>
    <comment ref="B2" authorId="0">
      <text>
        <r>
          <rPr>
            <b/>
            <sz val="9"/>
            <color indexed="81"/>
            <rFont val="Calibri"/>
            <family val="2"/>
            <charset val="204"/>
          </rPr>
          <t>Stacy Firth:</t>
        </r>
        <r>
          <rPr>
            <sz val="9"/>
            <color indexed="81"/>
            <rFont val="Calibri"/>
            <family val="2"/>
            <charset val="204"/>
          </rPr>
          <t xml:space="preserve">
Enter the number of students in this cell</t>
        </r>
      </text>
    </comment>
    <comment ref="B3" authorId="0">
      <text>
        <r>
          <rPr>
            <b/>
            <sz val="9"/>
            <color indexed="81"/>
            <rFont val="Calibri"/>
            <family val="2"/>
            <charset val="204"/>
          </rPr>
          <t>Stacy Firth:</t>
        </r>
        <r>
          <rPr>
            <sz val="9"/>
            <color indexed="81"/>
            <rFont val="Calibri"/>
            <family val="2"/>
            <charset val="204"/>
          </rPr>
          <t xml:space="preserve">
Enter the number of groups for the unit project here.</t>
        </r>
      </text>
    </comment>
  </commentList>
</comments>
</file>

<file path=xl/comments7.xml><?xml version="1.0" encoding="utf-8"?>
<comments xmlns="http://schemas.openxmlformats.org/spreadsheetml/2006/main">
  <authors>
    <author>Stacy Firth</author>
  </authors>
  <commentList>
    <comment ref="B2" authorId="0">
      <text>
        <r>
          <rPr>
            <b/>
            <sz val="9"/>
            <color indexed="81"/>
            <rFont val="Calibri"/>
            <family val="2"/>
            <charset val="204"/>
          </rPr>
          <t>Stacy Firth:</t>
        </r>
        <r>
          <rPr>
            <sz val="9"/>
            <color indexed="81"/>
            <rFont val="Calibri"/>
            <family val="2"/>
            <charset val="204"/>
          </rPr>
          <t xml:space="preserve">
Enter the number of students in this cell</t>
        </r>
      </text>
    </comment>
    <comment ref="B3" authorId="0">
      <text>
        <r>
          <rPr>
            <b/>
            <sz val="9"/>
            <color indexed="81"/>
            <rFont val="Calibri"/>
            <family val="2"/>
            <charset val="204"/>
          </rPr>
          <t>Stacy Firth:</t>
        </r>
        <r>
          <rPr>
            <sz val="9"/>
            <color indexed="81"/>
            <rFont val="Calibri"/>
            <family val="2"/>
            <charset val="204"/>
          </rPr>
          <t xml:space="preserve">
Enter the number of groups for the unit project here.</t>
        </r>
      </text>
    </comment>
  </commentList>
</comments>
</file>

<file path=xl/sharedStrings.xml><?xml version="1.0" encoding="utf-8"?>
<sst xmlns="http://schemas.openxmlformats.org/spreadsheetml/2006/main" count="501" uniqueCount="376">
  <si>
    <t>5 Senses Activity</t>
  </si>
  <si>
    <t>An orange or bottle of vanilla</t>
  </si>
  <si>
    <t>Velcro or other synthetic fabric</t>
  </si>
  <si>
    <t>Number of Students:</t>
  </si>
  <si>
    <t>Number of Groups:</t>
  </si>
  <si>
    <t>Item</t>
  </si>
  <si>
    <t>Suggested sources</t>
  </si>
  <si>
    <t>Total Item Cost</t>
  </si>
  <si>
    <t>Any grocery store</t>
  </si>
  <si>
    <t>http://beprepared.com/freeze-dried-fuji-cinnamon-apple-slices-large-can.html</t>
  </si>
  <si>
    <t>Can of Freeze-dried food or chewing gum (1 piece / student)</t>
  </si>
  <si>
    <t>Any fabric store 
http://www.joann.com/velcro-brand-sew-on-tape/prd3162.html#q=velcro&amp;start=6</t>
  </si>
  <si>
    <t>Approx Cost/unit</t>
  </si>
  <si>
    <t>http://www.staples.com/Staples-Composition-Notebook-College-Ruled-Black-9-3-4-x-7-1-2-Each-40451M-CC-/product_919350
Often, Smith's Marketplace (and other stores) will have these on sale for $0.50 each about a month before the start of school.</t>
  </si>
  <si>
    <t>Bound Composition Notebooks</t>
  </si>
  <si>
    <t>Focus Ring Team Activity</t>
  </si>
  <si>
    <t>For instructions and material descriptions see:  http://www.teachmeteamwork.com/teachmeteamwork/files/FocusRingHTM.pdf</t>
  </si>
  <si>
    <t>Nylon twine (250 ft. spool)</t>
  </si>
  <si>
    <t>http://www.homedepot.com/p/Everbilt-18-x-250-ft-Yellow-Braided-Nylon-Mason-Twine-72926/206094321</t>
  </si>
  <si>
    <t>http://www.homedepot.com/p/Lehigh-200-lb-1-4-in-x-2-in-Nickel-Plated-Steel-Welded-Rings-2-Pack-7066S-6/100166778</t>
  </si>
  <si>
    <t>Enough materials for two rings, pedastals, etc.:</t>
  </si>
  <si>
    <t>2" Steel Ring (2 pack)</t>
  </si>
  <si>
    <t>1 1/2" PVC pipe (10') (not all will be used for this activity)</t>
  </si>
  <si>
    <t>http://www.homedepot.com/p/1-1-2-in-x-10-ft-PVC-Sch-40-DWV-Plain-End-Pipe-531111/100135041</t>
  </si>
  <si>
    <t>http://www.amazon.com/gp/product/B001FZCVTM?keywords=tennis balls&amp;qid=1453410196</t>
  </si>
  <si>
    <t>Tennis balls (3-ball can)</t>
  </si>
  <si>
    <t>Prototyping</t>
  </si>
  <si>
    <t>Playdoh</t>
  </si>
  <si>
    <t>File folders</t>
  </si>
  <si>
    <t>Tape</t>
  </si>
  <si>
    <t>Markers</t>
  </si>
  <si>
    <t>Cardboard</t>
  </si>
  <si>
    <t>Card stock</t>
  </si>
  <si>
    <t>String</t>
  </si>
  <si>
    <t>Scissors</t>
  </si>
  <si>
    <t>Straws</t>
  </si>
  <si>
    <t>Popsicle sticks</t>
  </si>
  <si>
    <t>Amount of each item needed will vary based on chosen project, as well as number of groups.
Items may be added or substituted as needed.</t>
  </si>
  <si>
    <t>Craft or grocery stores.
Some items may be available through your district's central purchasing.</t>
  </si>
  <si>
    <t>Pipe cleaners or craft wire</t>
  </si>
  <si>
    <t>Tower Building Challenge</t>
  </si>
  <si>
    <t>Drinking straws (2500 count)</t>
  </si>
  <si>
    <t>http://www.amazon.com/Dispoz-O-DSJU10-250-4-Inch-Unwrapped-250-Pack/dp/B004NG8CWU
May be less expensive from district central purchasing department</t>
  </si>
  <si>
    <t>http://www.amazon.com/Chenille-Kraft®-Classroom-Assorted-Colors/dp/B00G06YZYK</t>
  </si>
  <si>
    <t>Pipe cleaners (1000 count)</t>
  </si>
  <si>
    <t>http://www.officedepot.com/a/products/308478/Office-Depot-Brand-Paper-Clips-No/</t>
  </si>
  <si>
    <t>Paper clips (1000 count)</t>
  </si>
  <si>
    <t>Total cost for Unit</t>
  </si>
  <si>
    <t>Approximate material cost per group</t>
  </si>
  <si>
    <t>Water Distribution Network</t>
  </si>
  <si>
    <t>½ gallon juice bottle with drilled out lid (using ¾ in. spade bit with very light pressure during drilling) for water tower</t>
  </si>
  <si>
    <t>½ in. Threaded Flex pipe adapter</t>
  </si>
  <si>
    <r>
      <rPr>
        <sz val="7"/>
        <color theme="1"/>
        <rFont val="Calibri"/>
        <scheme val="minor"/>
      </rPr>
      <t xml:space="preserve"> </t>
    </r>
    <r>
      <rPr>
        <sz val="12"/>
        <color theme="1"/>
        <rFont val="Calibri"/>
        <family val="2"/>
        <scheme val="minor"/>
      </rPr>
      <t>½ in. PVC ball valve, common threaded</t>
    </r>
  </si>
  <si>
    <r>
      <rPr>
        <sz val="7"/>
        <color theme="1"/>
        <rFont val="Calibri"/>
        <scheme val="minor"/>
      </rPr>
      <t xml:space="preserve"> </t>
    </r>
    <r>
      <rPr>
        <sz val="12"/>
        <color theme="1"/>
        <rFont val="Calibri"/>
        <family val="2"/>
        <scheme val="minor"/>
      </rPr>
      <t>½ in. PVC coupler, (female slip to male threaded)</t>
    </r>
  </si>
  <si>
    <t>ft</t>
  </si>
  <si>
    <t>Donated by students/teachers</t>
  </si>
  <si>
    <t>http://www.homedepot.com/p/Orbit-Hose-Washer-and-O-Ring-Combo-Pack-27937/100659295</t>
  </si>
  <si>
    <r>
      <rPr>
        <sz val="7"/>
        <color theme="1"/>
        <rFont val="Calibri"/>
        <scheme val="minor"/>
      </rPr>
      <t xml:space="preserve"> </t>
    </r>
    <r>
      <rPr>
        <sz val="12"/>
        <color theme="1"/>
        <rFont val="Calibri"/>
        <family val="2"/>
        <scheme val="minor"/>
      </rPr>
      <t>Hose washers combo pack (pkg of 6 red and 6 black)</t>
    </r>
  </si>
  <si>
    <t>http://www.homedepot.com/p/Charlotte-Pipe-1-2-in-PVC-Sch-40-Male-MPT-x-S-Adapter-PVC021090600HD/203811636</t>
  </si>
  <si>
    <t>http://www.lowes.com/pd_21481-34146-P200+1/2___?productId=3351076&amp;pl=1&amp;Ntt=1%2F2+inch+pvc+ball+valve#3d</t>
  </si>
  <si>
    <t>http://www.lowes.com/ProductDisplay?partNumber=305710-74985-67454&amp;langId=-1&amp;storeId=10151&amp;productId=3426482&amp;catalogId=10051&amp;cmRelshp=req&amp;rel=nofollow&amp;cId=PDIO1</t>
  </si>
  <si>
    <t>Duct tape</t>
  </si>
  <si>
    <t>Stop watch or other timing device</t>
  </si>
  <si>
    <t>16 in. of 2x4 Riser</t>
  </si>
  <si>
    <t>¾ in. spade bit</t>
  </si>
  <si>
    <t>Hammer</t>
  </si>
  <si>
    <t>Utility knife</t>
  </si>
  <si>
    <t>Table vice for holding board to which the water tower bottle is attached or other method for holding water tower at desired height</t>
  </si>
  <si>
    <t>Tape measure</t>
  </si>
  <si>
    <t>Drip irrigation hole punch tool</t>
  </si>
  <si>
    <t>Graduated cylinders (500 ml or 1 L)</t>
  </si>
  <si>
    <r>
      <rPr>
        <sz val="7"/>
        <color theme="1"/>
        <rFont val="Calibri"/>
        <scheme val="minor"/>
      </rPr>
      <t xml:space="preserve"> </t>
    </r>
    <r>
      <rPr>
        <sz val="12"/>
        <color theme="1"/>
        <rFont val="Calibri"/>
        <family val="2"/>
        <scheme val="minor"/>
      </rPr>
      <t>Teflon tape</t>
    </r>
  </si>
  <si>
    <t>http://www.homedepot.com/p/Rain-Bird-1-2-in-x-100-ft-Drip-Irrigation-Tubing-Coil-T70-100S/204751445</t>
  </si>
  <si>
    <t>½ in. Polyethylene flexible tubing (black irrigation tubing) (100 ft coil)</t>
  </si>
  <si>
    <t>http://www.homedepot.com/p/DIG-1-4-in-x-100-ft-Poly-Tubing-B38100P/204184721</t>
  </si>
  <si>
    <r>
      <rPr>
        <sz val="12"/>
        <color theme="1"/>
        <rFont val="Calibri"/>
        <family val="2"/>
        <scheme val="minor"/>
      </rPr>
      <t>¼ in. Polyethylene flexible tubing (black irrigation tubing) (100 ft coil)</t>
    </r>
  </si>
  <si>
    <t>http://www.homedepot.com/p/DIG-1-2-in-0-700-OD-Compression-Elbow-C36/100180989</t>
  </si>
  <si>
    <r>
      <rPr>
        <sz val="12"/>
        <color theme="1"/>
        <rFont val="Calibri"/>
        <family val="2"/>
        <scheme val="minor"/>
      </rPr>
      <t>½ in. 90 degree elbow fitting for Polyethylene flexible tubing</t>
    </r>
  </si>
  <si>
    <t>http://www.homedepot.com/p/DIG-1-4-in-Barb-Tees-100-Pack-H82100/100143087</t>
  </si>
  <si>
    <t>http://www.homedepot.com/p/Orbit-1-4-in-Barb-Elbow-20-Pack-67400/203720253</t>
  </si>
  <si>
    <t>http://www.homedepot.com/p/DIG-1-4-in-Barb-Connectors-100-Pack-H80100/100162628</t>
  </si>
  <si>
    <t>http://www.homedepot.com/p/Orbit-1-4-in-Barb-Shut-Off-Valve-5-Pack-67404/204463984</t>
  </si>
  <si>
    <t xml:space="preserve"> ¼ in. Straight couplers (100 pack)</t>
  </si>
  <si>
    <t xml:space="preserve"> ¼ in. “T” couplers (100 pack)</t>
  </si>
  <si>
    <t xml:space="preserve"> ¼ in. Elbows (20 pack)</t>
  </si>
  <si>
    <t xml:space="preserve"> ¼ in. Valves (5 pack)</t>
  </si>
  <si>
    <t>http://www.homedepot.com/p/Gardner-Bender-3-4-in-White-Plastic-Staples-for-Non-Metallic-Cable-175-Pack-PS-175J/100196642</t>
  </si>
  <si>
    <t>http://www.homedepot.com/p/Gardner-Bender-1-4-in-Plastic-Staples-for-RG-6-and-RG-59-Coaxial-Cables-Black-300-Pack-PCC-300/100153608</t>
  </si>
  <si>
    <t>http://www.homedepot.com/p/1-2-in-x-520-in-Thread-Seal-Tape-31273/202206819</t>
  </si>
  <si>
    <t>http://www.homedepot.com/p/Bosch-DareDevil-3-4-in-x-6-in-Spade-Bit-DSB1009/203274554</t>
  </si>
  <si>
    <t>http://www.homedepot.com/p/DIG-1-4-in-Hole-Punch-D44/100130448</t>
  </si>
  <si>
    <t>http://www.amazon.com/SEOH-Graduated-Cylinder-Plastic-1000/dp/B00KI27MDI/ref=sr_1_1?s=industrial&amp;ie=UTF8&amp;qid=1453492145&amp;sr=1-1&amp;keywords=1000+ml+graduated+cylinder</t>
  </si>
  <si>
    <t>A computer with internet access for each student is the only equipment needed for this unit.</t>
  </si>
  <si>
    <t>Software used can be accessed via the following links:</t>
  </si>
  <si>
    <t>in</t>
  </si>
  <si>
    <t>one prong screw hook</t>
  </si>
  <si>
    <t>two prong screw hook</t>
  </si>
  <si>
    <t>1x2x8 furring strip</t>
  </si>
  <si>
    <t>2x4x8 lumber</t>
  </si>
  <si>
    <t>scrap wood</t>
  </si>
  <si>
    <t>yd</t>
  </si>
  <si>
    <t>Locking washers</t>
  </si>
  <si>
    <t>Prosthetic Arm</t>
  </si>
  <si>
    <t>1 in diameter PVC piping (10 ft length)</t>
  </si>
  <si>
    <t>http://www.homedepot.com/p/1-in-x-10-ft-PVC-Schedule-40-Plain-End-Pipe-531194/202280936</t>
  </si>
  <si>
    <t>4 in diameter PVC piping (10 ft length)</t>
  </si>
  <si>
    <t>http://www.homedepot.com/p/4-in-x-10-ft-PVC-Sch-40-DWV-Plain-End-Pipe-531103/100156409</t>
  </si>
  <si>
    <t>http://www.homedepot.com/p/1-in-x-2-in-x-8-ft-Premium-Spruce-Furring-Strip-Board-HDSP3010208/205602402</t>
  </si>
  <si>
    <t>1 x 2 in. board (8 ft)</t>
  </si>
  <si>
    <t>http://www.homedepot.com/p/Everbilt-1-4-in-x-3-1-2-in-Screw-In-Tool-Hook-01215/202305569</t>
  </si>
  <si>
    <t>http://www.homedepot.com/p/Everbilt-Screw-In-Bicycle-Hook-18048/202305571</t>
  </si>
  <si>
    <t>http://www.homedepot.com/p/2-in-x-4-in-x-96-in-Premium-Kiln-Dried-Whitewood-Stud-161640/202091220</t>
  </si>
  <si>
    <t>14 AWG utility wire (100 foot coil)</t>
  </si>
  <si>
    <t>5/8 in. x 26 in. HYCO Galvanized Steel Bar</t>
  </si>
  <si>
    <t>http://www.homedepot.com/p/5-8-in-x-26-in-HYCO-Galvanized-Steel-Bar-HD525-26PK/203152145</t>
  </si>
  <si>
    <t>http://www.homedepot.com/p/OOK-14-Gauge-x-100-ft-Galvanized-Steel-Wire-50142/100200924</t>
  </si>
  <si>
    <t>http://www.homedepot.com/p/Keeper-1-2-in-x-200-ft-Rubber-Flat-Bungee-Cord-Reel-06413/205063736</t>
  </si>
  <si>
    <t>Flat bungee cord (200 ft. spool)</t>
  </si>
  <si>
    <t>http://www.homedepot.com/p/1-7-8-in-x-55-yd-394-General-Purpose-Duct-Tape-Silver-1207810/100080300</t>
  </si>
  <si>
    <t>Duct tape (55 yd roll)</t>
  </si>
  <si>
    <t>http://www.homedepot.com/p/Crown-Bolt-Multi-Color-Rubber-Band-Ball-66117/205386810</t>
  </si>
  <si>
    <t>rubber bands (180 count)</t>
  </si>
  <si>
    <t>http://www.amazon.com/iMBAPrice®-Velcro-Cable-Fastening-Tape/dp/B00FT2WHO6</t>
  </si>
  <si>
    <t>Hook and loop tape (75 ft roll)</t>
  </si>
  <si>
    <t>http://www.amazon.com/Bluecell-Black-Nylon-Heavy-Webbing/dp/B00KCC1H6C/</t>
  </si>
  <si>
    <t>Nylon strap (10 yds)</t>
  </si>
  <si>
    <t>http://www.homedepot.com/p/Commercial-Electric-650-Piece-Cable-Tie-Set-295925T/202615931</t>
  </si>
  <si>
    <t>zip ties (650 count)</t>
  </si>
  <si>
    <t>http://www.homedepot.com/p/Pratt-Retail-Specialties-3-16-in-x-12-in-x-250-ft-Bubble-Cushion-2002008/202530556</t>
  </si>
  <si>
    <t>bubble wrap 12" (250 ft. roll)</t>
  </si>
  <si>
    <t>shop towels (60 count)</t>
  </si>
  <si>
    <t>http://www.homedepot.com/p/QEP-7-1-2-in-x-5-1-2-in-x-2-in-Extra-Large-Grouting-Cleaning-and-Washing-Sponge-6-Pack-70005Q-6D/100566800</t>
  </si>
  <si>
    <t>Sponges (6 count)</t>
  </si>
  <si>
    <t>http://www.homedepot.com/p/Everbilt-212-x-65-lb-Zinc-Plated-Threaded-Eye-Hook-100-Pack-803252/204273857</t>
  </si>
  <si>
    <t>screw eye hooks (100 count)</t>
  </si>
  <si>
    <t>http://www.homedepot.com/p/Crown-Bolt-8-32-x-1-1-4-in-Phillips-Slotted-Truss-Head-Machine-Screws-100-Pack-28972/202102314</t>
  </si>
  <si>
    <t>8-32 x 1 1/4 Machine screws (100 count)</t>
  </si>
  <si>
    <t>http://www.homedepot.com/p/Everbilt-8-Zinc-Plated-Flat-Washer-100-per-Pack-800432/204276376</t>
  </si>
  <si>
    <t>SAE #8 washers (100 count)</t>
  </si>
  <si>
    <t>http://www.homedepot.com/p/Everbilt-8-32-tpi-Zinc-Plated-Machine-Screw-Nut-100-Piece-800252/204273373</t>
  </si>
  <si>
    <t>8-32 nuts (100 count)</t>
  </si>
  <si>
    <t>http://www.homedepot.com/p/Everbilt-18-x-325-ft-White-Twisted-Mason-Line-17988/202079615</t>
  </si>
  <si>
    <t>Twisted mason line (325 ft)</t>
  </si>
  <si>
    <t>Rotating Light Display</t>
  </si>
  <si>
    <t>Hall Effect Sensor</t>
  </si>
  <si>
    <t>Round Head Common Cathode RGB LEDs</t>
  </si>
  <si>
    <t>Breadboard</t>
  </si>
  <si>
    <t>Arduino Uno</t>
  </si>
  <si>
    <t>wire cutters/strippers</t>
  </si>
  <si>
    <t>http://www.amazon.com/E-Projects-Resistors-Watt-270R-Pieces/dp/B00DIJ5O06/</t>
  </si>
  <si>
    <t>270 Ohm Resistor (100 count)</t>
  </si>
  <si>
    <t>https://www.apexmagnets.com/1-8-x-1-8-cylinders?fee=5&amp;fep=132&amp;gclid=Cj0KEQiAz5y1BRDZ4Z_K_eGa84cBEiQAtQkeaDyKL6KBJ8v_6LxJ9IswAHkaSb-xbrL_aAP56XDt-icaAm0d8P8HAQ</t>
  </si>
  <si>
    <t>Neodymium Magnet 1/8" x 1/8" disc (50 count)</t>
  </si>
  <si>
    <t>http://www.amazon.com/Sunkee-A3144E-OH3144E-Effect-Sensor/dp/B00ATNJH20</t>
  </si>
  <si>
    <t>Amt. per package</t>
  </si>
  <si>
    <t>Amt needed per group</t>
  </si>
  <si>
    <t>http://www.amazon.com/Round-Common-Cathode-Emitting-Diodes/dp/B005VMDROS</t>
  </si>
  <si>
    <t>http://www.amazon.com/BB400-Solderless-BreadBoard-tie-points-Backing/dp/B00Q9G8MQS</t>
  </si>
  <si>
    <t>http://www.amazon.com/ARDUINO-Arduino-Uno-DIP-Revision/dp/B00CBZ4CII</t>
  </si>
  <si>
    <t>http://www.amazon.com/Female-Jumper-Cables-Shield-random/dp/B00ALQI12M</t>
  </si>
  <si>
    <t>Female to male jumper wire</t>
  </si>
  <si>
    <t>http://www.allelectronics.com/make-a-store/category/825490/wire/cable/solid-hook-up-wire-100-roll/1.html</t>
  </si>
  <si>
    <t>Female to female jumper wire</t>
  </si>
  <si>
    <t>22 guage solid hookup wire (red) (100 ft)</t>
  </si>
  <si>
    <t>22 guage solid hookup wire (green)  (100 ft)</t>
  </si>
  <si>
    <t>22 guage solid hookup wire (blue)  (100 ft)</t>
  </si>
  <si>
    <t>22 guage solid hookup wire (black)  (100 ft)</t>
  </si>
  <si>
    <t>22 guage solid hookup wire (white)  (100 ft)</t>
  </si>
  <si>
    <t>http://www.amazon.com/Greenlee-Communications-22-10-Strippers-Bundle/dp/B000X4X23U</t>
  </si>
  <si>
    <t>N/A</t>
  </si>
  <si>
    <t>http://www.amazon.com/40pcs-Female-2-54mm-Jumper-2x40pcs/dp/B00GSE2S7U</t>
  </si>
  <si>
    <t>http://www.amazon.com/AspenTek-Battery-Accessories-Arduino-pieces/dp/B00NIOQN9M</t>
  </si>
  <si>
    <t>9 Volt battery</t>
  </si>
  <si>
    <t>http://www.amazon.com/AmazonBasics-Everyday-Alkaline-Batteries-8-Pack/dp/B00MH4QM1S
May be able to purchase for less through district central purchasing</t>
  </si>
  <si>
    <t>http://www.homedepot.com/p/Waddell-1-in-x-72-in-Hardwood-Round-Dowel-6422U/204397043</t>
  </si>
  <si>
    <t>1" x 72" wooden dowel</t>
  </si>
  <si>
    <t>http://www.amazon.com/3M-Mounting-4-inch-Inches-110-Long/dp/B000BL5ILY</t>
  </si>
  <si>
    <t>Double stick mounting tape (3/4" x 350")</t>
  </si>
  <si>
    <t>Flat washers</t>
  </si>
  <si>
    <t>Specialty 3-D printed parts</t>
  </si>
  <si>
    <t>http://www.homedepot.com/p/Medium-Density-Fiberboard-Common-1-4-in-x-2-ft-x-4-ft-Actual-0-216-in-x-23-75-in-x-47-75-in-1508104/202089069</t>
  </si>
  <si>
    <t>MDF (1/4" x 2' x 4') (3"x12" section for each group)</t>
  </si>
  <si>
    <t>ft.</t>
  </si>
  <si>
    <t>Quantity units</t>
  </si>
  <si>
    <t>in.</t>
  </si>
  <si>
    <t>3"x12" section</t>
  </si>
  <si>
    <t>Spectrophotometer</t>
  </si>
  <si>
    <t>Altoids container</t>
  </si>
  <si>
    <t>Any grocery store or
http://www.amazon.com/Altoids-Curiously-Strong-Peppermint-1-76-Ounce/dp/B000FKQD5G</t>
  </si>
  <si>
    <t>wires</t>
  </si>
  <si>
    <t>#4 1/2 inch flathead phillips wood screws</t>
  </si>
  <si>
    <t>http://www.homedepot.com/p/Crown-Bolt-4-1-2-in-Phillips-Flat-Head-Wood-Screws-100-Pack-20872/100337582</t>
  </si>
  <si>
    <t>Zip ties</t>
  </si>
  <si>
    <t>To be purchased with the materials for Unit 5</t>
  </si>
  <si>
    <t>Photobioreactor</t>
  </si>
  <si>
    <t>reactor vessel</t>
  </si>
  <si>
    <t>aquarium air pump</t>
  </si>
  <si>
    <t>lights</t>
  </si>
  <si>
    <t>1/4 inch clear vinyl tubing</t>
  </si>
  <si>
    <t>http://www.lowes.com/pd_443063-104-LSVEB20___?productId=50015896&amp;pl=1&amp;Ntt=clear+vinyl+tubing</t>
  </si>
  <si>
    <t>http://www.petco.com/shop/en/petcostore/petco-bubbling-airstone</t>
  </si>
  <si>
    <t>Aquarium airstones</t>
  </si>
  <si>
    <t>Vessels are chosen and supplied by each group (e.g. 2 liter bottles, pyrex dishes, juice bottles, etc.)</t>
  </si>
  <si>
    <t>http://www.petco.com/shop/en/petcostore/fish/fish-tank-pumps-and-powerheads/fish-tank-air-pumps/petco-air-pump-9902-for-freshwater-and-marine-aquariums</t>
  </si>
  <si>
    <t>This pump has 2 air ports, so 1 pump per 2 groups</t>
  </si>
  <si>
    <t>lb</t>
  </si>
  <si>
    <t>http://www.homedepot.com/p/Miracle-Gro-1-5-lb-All-Purpose-Plant-Food-1001122/100081891</t>
  </si>
  <si>
    <t>Miracle Grow All Purpose Plant Food</t>
  </si>
  <si>
    <t>http://www.amazon.com/SEOH-Standard-Cuvette-Polystyrene-Macro/dp/B00T5A64PQ</t>
  </si>
  <si>
    <t>Cuvette caps</t>
  </si>
  <si>
    <t>Cuvettes</t>
  </si>
  <si>
    <t>http://www.amazon.com/SEOH-Cuvette-LDPE-10mm-Pathway/dp/B00T5A69L0</t>
  </si>
  <si>
    <t>http://www.amazon.com/Sensitive-Resistor-Photoresistor-Optoresistor-GM5539/dp/B00AQVYWA2</t>
  </si>
  <si>
    <t>Photo resistor</t>
  </si>
  <si>
    <t>http://www.amazon.com/Plastic-Transfer-Pipettes-Gradulated-Pack/dp/B00Y4BMJC8</t>
  </si>
  <si>
    <t>3 mL disposable pipettes</t>
  </si>
  <si>
    <t>http://www.amazon.com/Sargent-Art-22-4000-1-Pound-Modeling/dp/B003FGVNPM</t>
  </si>
  <si>
    <t>Modeling clay (1 lb package)</t>
  </si>
  <si>
    <t>http://www.homedepot.com/p/3M-Scotch-3-4-in-x-66-ft-700-Vinyl-Electrical-Tape-24413-BA-6/202195404</t>
  </si>
  <si>
    <t>Black electrical tape</t>
  </si>
  <si>
    <t>http://www.homedepot.com/p/Stanley-Trigger-Feed-Hot-Melt-Glue-Gun-Kit-GR20K/203707135</t>
  </si>
  <si>
    <t>http://www.homedepot.com/p/Stanley-4-in-Dual-Temperature-Glue-Sticks-24-Pack-GS20DT/203995625</t>
  </si>
  <si>
    <t>Glue gun</t>
  </si>
  <si>
    <t>Glue sticks</t>
  </si>
  <si>
    <t>http://www.amazon.com/AspenTek-12cm-Battery-Accessories-10-piece/dp/B00NIPC9AS</t>
  </si>
  <si>
    <t>9 volt battery clip connector</t>
  </si>
  <si>
    <t>Clip connector for 9 Volt battery to Arduino DC power jack</t>
  </si>
  <si>
    <t>http://www.amazon.com/Extech-MN35-Digital-Mini-MultiMeter/dp/B0012VWR20</t>
  </si>
  <si>
    <t>http://www.amazon.com/uxcell-Audio-Speaker-Connector-Banana/dp/B00H8QO5F0</t>
  </si>
  <si>
    <t>Banana jack connectors for multimeter</t>
  </si>
  <si>
    <t>#12 1 1/2 inch pan-head sheet metal screws</t>
  </si>
  <si>
    <t>http://www.homedepot.com/p/Everbilt-12-x-2-in-Zinc-Pan-Head-Phillips-Sheet-Metal-Screw-802572/204325618</t>
  </si>
  <si>
    <t>purchased previously for EE unit</t>
  </si>
  <si>
    <t>http://www.amazon.com/White-Closed-Connectors-22-16-Terminals/dp/B00JEYT14O/</t>
  </si>
  <si>
    <t>Cap connectors</t>
  </si>
  <si>
    <t>Transesterification and Fuel Characterization</t>
  </si>
  <si>
    <t>Hot plate</t>
  </si>
  <si>
    <t>http://www.amazon.com/MaxiMatic-ESB-301F-Cuisine-Single-1000-Watt/dp/B000B2WOWE</t>
  </si>
  <si>
    <t>Stirring rod</t>
  </si>
  <si>
    <t>Multimeter (must include temperature measurement)</t>
  </si>
  <si>
    <t>1 Liter Erlenmeyer Flask</t>
  </si>
  <si>
    <t>http://www.amazon.com/PYREX-Narrow-Mouth-Erlenmeyer-Flasks/dp/B004XR5VMI</t>
  </si>
  <si>
    <t>Number of Course Sections:</t>
  </si>
  <si>
    <t>Rubber stopper</t>
  </si>
  <si>
    <t>http://www.amazon.com/Rubber-Stoppers-Karter-Scientific-216T2/dp/B00EHXKS62</t>
  </si>
  <si>
    <t>http://www.amazon.com/uxcell--50-700C-Thermocouple-Temperature-Sensor/dp/B00D8337YW</t>
  </si>
  <si>
    <t>Thermometer (thermocouple probe to be used with a multimeter)</t>
  </si>
  <si>
    <t>http://www.amazon.com/Glass-Stirring-Rod-Long-Diameter/dp/B009RQZQJ8</t>
  </si>
  <si>
    <t>Weigh boats</t>
  </si>
  <si>
    <t>Threaded rod plug (0.35" diameter x 0.45" length) must be magnetic</t>
  </si>
  <si>
    <t>Magnets for plug removal</t>
  </si>
  <si>
    <t>Glass vials</t>
  </si>
  <si>
    <t>Jute twine for wick</t>
  </si>
  <si>
    <t>http://www.homedepot.com/p/Everbilt-30-x-190-ft-Jute-Twine-Natural-14089/202079598</t>
  </si>
  <si>
    <t>Lighter</t>
  </si>
  <si>
    <t>http://www.amazon.com/Glass-Vials-Dram-Pack-INDLUDES/dp/B008SQ781M</t>
  </si>
  <si>
    <t>Donated</t>
  </si>
  <si>
    <t>Total pkg/items needed</t>
  </si>
  <si>
    <t>¼ in. Staples (300 pack)</t>
  </si>
  <si>
    <t>¾ in. Staples (175 pack)</t>
  </si>
  <si>
    <t>Amt needed per student</t>
  </si>
  <si>
    <t>Number of groups for activity =</t>
  </si>
  <si>
    <t>http://www.amazon.com/SEOH-Plastic-Square-Weigh-Boats/dp/B001AEBQW6</t>
  </si>
  <si>
    <t>http://www.amazon.com/Smart-Weigh-SWS1KG-Digital-Pocket/dp/B00GS8GJGW</t>
  </si>
  <si>
    <t>Small digital scale</t>
  </si>
  <si>
    <t>http://www.amazon.com/SEOH-Graduated-Cylinder-Borosilicate-Glass/dp/B00JG31CVI</t>
  </si>
  <si>
    <t>Glass graduated cylinder (5 mL)</t>
  </si>
  <si>
    <t>Algae sample</t>
  </si>
  <si>
    <t>http://www.carolina.com/cyanobacteria/cyanobacteria-cultures/FAM_151710.pr?question=</t>
  </si>
  <si>
    <t>Contact Carolina Biological Supply's Cultures Department for quotes on larger quantities</t>
  </si>
  <si>
    <t>Engineering Notebooks and Safety Glasses</t>
  </si>
  <si>
    <t>Safety Glasses</t>
  </si>
  <si>
    <t>g</t>
  </si>
  <si>
    <t>Methanol (32 oz)</t>
  </si>
  <si>
    <t>ml</t>
  </si>
  <si>
    <t>http://www.walmart.com/ip/Great-Value-Vegetable-Oil-48-Oz/10451002</t>
  </si>
  <si>
    <t>Vegetable oil (48 oz)</t>
  </si>
  <si>
    <t>http://www.hvchemical.com/methanol-1-qt-tech.html
http://www.amazon.com/Methanol-99-32oz-Methyl-Alcohol/dp/B0138M9JVW</t>
  </si>
  <si>
    <t>http://www.hvchemical.com/caustic-soda-beads-1-lb.html
http://www.amazon.com/99%25-Pure-Sodium-Hydroxide-PURE/dp/B013KMNCJU</t>
  </si>
  <si>
    <t>Sodium Hydroxide (1 lb)</t>
  </si>
  <si>
    <t>http://www.costco.com/Kirkland-Signature%E2%84%A2-Nitrile-Exam-Gloves-400ct.product.100127801.html
http://www.walmart.com/ip/Curad-Nitrile-Powder-Free-Exam-Gloves-100-count/34900646</t>
  </si>
  <si>
    <t>Disposable gloves (400 count)</t>
  </si>
  <si>
    <t>Vinegar</t>
  </si>
  <si>
    <t>Diesel fuel</t>
  </si>
  <si>
    <t>250 ml Erlenmeyer Flask</t>
  </si>
  <si>
    <t>http://www.amazon.com/KeL-Scientific-KS-603-Erlenmeyer-Glass/dp/B00P2XTFRE</t>
  </si>
  <si>
    <t>Plaster Design of Experiments</t>
  </si>
  <si>
    <t>spoons for mixing</t>
  </si>
  <si>
    <t>measuring cups (set for dry and wet)</t>
  </si>
  <si>
    <t>Petroleum jelly</t>
  </si>
  <si>
    <t>Impact tester</t>
  </si>
  <si>
    <t>2x4</t>
  </si>
  <si>
    <t>hinge</t>
  </si>
  <si>
    <t>osb</t>
  </si>
  <si>
    <t>http://www.homedepot.com/p/2-in-x-4-in-x-10-ft-2-Btr-Douglas-Fir-Lumber-603589/205878733</t>
  </si>
  <si>
    <t>http://www.homedepot.com/p/Oriented-Strand-Board-Common-15-32-in-x-4-ft-x-8-ft-Actual-0-451-in-x-47-75-in-x-95-75-in-512977/202084681</t>
  </si>
  <si>
    <t>1/2" x 4' x 8' in. Oriented strand board (OSB) base (need 32" x 24" per group)</t>
  </si>
  <si>
    <t>Composite Beams</t>
  </si>
  <si>
    <t>Bucket for plaster disposal</t>
  </si>
  <si>
    <t>Plastic garbage bags</t>
  </si>
  <si>
    <t>OSB for beam frames</t>
  </si>
  <si>
    <t xml:space="preserve">2” x 12” sheets of foil </t>
  </si>
  <si>
    <t xml:space="preserve">Steel tie wire </t>
  </si>
  <si>
    <t xml:space="preserve">Upholstery thread </t>
  </si>
  <si>
    <t xml:space="preserve">2” wide gauze bandage </t>
  </si>
  <si>
    <t xml:space="preserve">Newspaper sheet </t>
  </si>
  <si>
    <t>Sand</t>
  </si>
  <si>
    <t>Pea Gravel</t>
  </si>
  <si>
    <t>Other agglomerate materials</t>
  </si>
  <si>
    <t>Trebuchet Frame and assembly</t>
  </si>
  <si>
    <t>Trebuchet Arm (3D printed)</t>
  </si>
  <si>
    <t>Trebuchet Arm (wood or other material)</t>
  </si>
  <si>
    <t>http://www.amazon.com/Safety-Glasses-Choice-Clear-Amber/dp/B00U4YK0QG</t>
  </si>
  <si>
    <t>http://www.homedepot.com/p/DAP-25-lb-White-Plaster-of-Paris-Dry-Mix-10312/100123682</t>
  </si>
  <si>
    <t>Plaster of Paris (enough for both pucks and beam)</t>
  </si>
  <si>
    <t>Plaster of Paris (included in above calculation)</t>
  </si>
  <si>
    <t>Hemacytometer</t>
  </si>
  <si>
    <t>Microscope</t>
  </si>
  <si>
    <t>http://www.standardrestaurant.com/ecom/products/569677/lollicup-c-kdp24w-karat-food-container-paper-24-oz-50-pack</t>
  </si>
  <si>
    <t>24 oz paper bowls (molds) for puck testing</t>
  </si>
  <si>
    <t>24 oz plastic mixing container for plaster</t>
  </si>
  <si>
    <t>http://www.amazon.com/Pack-Plastic-Deli-Container-DELItainer/dp/B00NB9WCEO/ref=sr_1_1?s=industrial&amp;ie=UTF8&amp;qid=1455211313&amp;sr=1-1&amp;keywords=24+oz+plastic+container
Item also avialable through restaurant supply stores.</t>
  </si>
  <si>
    <t>http://www.walmart.com/ip/Equate-Petroleum-Jelly-Equate-Skin-Protectant-Petroleum-Jelly-13/10423332</t>
  </si>
  <si>
    <t>http://www.homedepot.com/p/The-Home-Depot-5-gal-Homer-Bucket-05GLHD2/100087613</t>
  </si>
  <si>
    <t>http://www.homedepot.com/p/Weyerhaeuser-400-ft-16-5-Gauge-Rebar-Tie-Wire-05337/202094311</t>
  </si>
  <si>
    <t>Carbon fiber tow</t>
  </si>
  <si>
    <t>http://www.fibreglast.com/product/24K_Carbon_Tow_2293/carbon-fiber-tapes-tow-and-sleeves</t>
  </si>
  <si>
    <t>Fiberglass tape (1" width)</t>
  </si>
  <si>
    <t>http://www.fibreglast.com/product/Woven_Fiberglass_Tape_217/Fiberglass_Tapes</t>
  </si>
  <si>
    <t>http://www.homedepot.com/p/SAKRETE-60-lb-Multi-Purpose-Sand-40100307/100350266</t>
  </si>
  <si>
    <t>http://www.homedepot.com/p/SAKRETE-All-Purpose-60-lb-Gravel-40200302/100350267</t>
  </si>
  <si>
    <t>http://www.joann.com/coats-andamp-clark-extra-strong-andamp-upholstery-thread-150-yd/xprd1130538.html#q=upholstery+thread&amp;start=1</t>
  </si>
  <si>
    <t>http://www.amazon.com/First-Aid-Only-5-6600-Stretched/dp/B00E8JTW8U/</t>
  </si>
  <si>
    <t>http://www.amazon.com/dp/B00UNT0Y2M?psc=1</t>
  </si>
  <si>
    <t>http://www.amazon.com/Length-Weight-Polypropylene-Plastic-Cutlery/dp/B004NG8CQQ</t>
  </si>
  <si>
    <t>http://www.amazon.com/Rubbermaid-Commercial-FG8315ASWHT-4-Piece-Measuring/dp/B0161B48VI</t>
  </si>
  <si>
    <t>(2) ¾ in. shower enclosure rollers (may be curved or flat)</t>
  </si>
  <si>
    <t>(1) #8-32 x 6 in. threaded rod</t>
  </si>
  <si>
    <t>(4) #8-32 nuts</t>
  </si>
  <si>
    <t>Wood glue</t>
  </si>
  <si>
    <t>(3) Small screw eyes</t>
  </si>
  <si>
    <t>Small screws or nails for frame construction</t>
  </si>
  <si>
    <t>(1) Small nail for release pin</t>
  </si>
  <si>
    <t>Piece of cloth (4 in. x 3 in.)</t>
  </si>
  <si>
    <t>(3) #8 flat washers</t>
  </si>
  <si>
    <t>(1) #8 split washer</t>
  </si>
  <si>
    <t>(1) Sheet of cardpaper -similar to cereal box (at least 5 x 9 in.)</t>
  </si>
  <si>
    <t>(1) 8 oz. plastic water bottle</t>
  </si>
  <si>
    <t>Sand and water for weight (or other comparable weights)</t>
  </si>
  <si>
    <t>http://www.homedepot.com/p/Crown-Bolt-8-32-x-36-in-Zinc-Plated-Threaded-Rod-17290/202183554 
-or-
http://www.lowes.com/pd_137942-37672-880997_0__?Ntt=8-32+threaded+rod&amp;UserSearch=8-32+threaded+rod&amp;productId=3130503&amp;rpp=48</t>
  </si>
  <si>
    <t xml:space="preserve">http://www.homedepot.com/p/Prime-Line-3-4-in-Nylon-Flat-Edge-Sliding-Shower-Door-Rollers-4-Pack-M-6152/100183882  
-or-
http://www.lowes.com/pd_106261-76018-M+6152_0__?productId=3037911&amp;Ntt=3%2F4+inch+shower+door+roller&amp;pl=1&amp;currentURL=%3FNtt%3D3%2F4%2Binch%2Bshower%2Bdoor%2Broller&amp;facetInfo  </t>
  </si>
  <si>
    <t>http://www.homedepot.com/p/Gorilla-18-fl-oz-Wood-Glue-62050/100662003</t>
  </si>
  <si>
    <t>http://www.amazon.com/T-W-Evans-Cordage-07-040-12000-Feet/dp/B00DKA3BTO</t>
  </si>
  <si>
    <t>3 ft. of string (poly cotton twine)</t>
  </si>
  <si>
    <t>http://www.homedepot.com/p/Everbilt-8-Zinc-Plated-Flat-Washer-100-per-Pack-800432/204276376?MERCH=REC-_-PIPHorizontal1_rr-_-204276513-_-204276376-_-N</t>
  </si>
  <si>
    <t>http://www.homedepot.com/p/Everbilt-8-Zinc-Plated-Steel-Split-Lock-Washer-30-Pack-802551/204276513</t>
  </si>
  <si>
    <t>http://www.homedepot.com/p/Everbilt-8-32-tpi-x-1-5-8-in-Zinc-Plated-Steel-Eye-Bolts-with-Nuts-2-Piece-per-Pack-816671/204273506</t>
  </si>
  <si>
    <t>(1) Small projectile (1" bouncy ball)</t>
  </si>
  <si>
    <t>http://www.amazon.com/Bouncy-Balls-Colorful-Bright-Bouncing/dp/B010LD0QTA</t>
  </si>
  <si>
    <t>Grocery store or warehouse store</t>
  </si>
  <si>
    <t>(1) #8-32 x 1 5/8 in. eye bolt with nut</t>
  </si>
  <si>
    <t>http://www.homedepot.com/p/Crown-Bolt-1-in-Zinc-Plated-Steel-Gate-Hook-and-Eye-15871/202704441</t>
  </si>
  <si>
    <t>(1) Gate hook and eye (optional)</t>
  </si>
  <si>
    <t>http://www.homedepot.com/p/Design-House-3-1-2-in-x-3-1-2-in-Satin-Brass-Square-Corner-Door-Hinge-202507/203447343</t>
  </si>
  <si>
    <t>http://www.homedepot.com/p/2-in-x-4-in-x-92-5-8-in-Premium-Kiln-Dried-SPF-Stud-02040825140/206727519</t>
  </si>
  <si>
    <t>OSB for trebuchet frame</t>
  </si>
  <si>
    <t>Donated (old woven shirt material works well for this)</t>
  </si>
  <si>
    <t>Beam Breaking Frame</t>
  </si>
  <si>
    <t>http://www.homedepot.com/p/Grip-Rite-16-1-2-x-1-5-8-in-White-Steel-Panel-Board-Nails-192-per-Pack-158PBWH/202308576</t>
  </si>
  <si>
    <t>Density of plastic (g/cm^3)</t>
  </si>
  <si>
    <t>ABS plastic filament (1 kg spool)</t>
  </si>
  <si>
    <t>oz</t>
  </si>
  <si>
    <t>http://www.amazon.com/Spirulina-Delight-Arthrospira-platensis-Phytoplankton/dp/B00QHEM27W/</t>
  </si>
  <si>
    <t>Algae sample alternative (spirulina)</t>
  </si>
  <si>
    <t>http://www.standardrestaurant.com/ecom/products/311133/libertyware-ps2-strainer-2-3-x2f-4-fine-single-mesh-plastic-handle</t>
  </si>
  <si>
    <t>Small strainer for sifting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</si>
</sst>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scheme val="minor"/>
    </font>
    <font>
      <sz val="9"/>
      <color indexed="81"/>
      <name val="Calibri"/>
      <family val="2"/>
      <charset val="204"/>
    </font>
    <font>
      <b/>
      <sz val="9"/>
      <color indexed="81"/>
      <name val="Calibri"/>
      <family val="2"/>
      <charset val="204"/>
    </font>
    <font>
      <b/>
      <u/>
      <sz val="12"/>
      <name val="Calibri"/>
      <scheme val="minor"/>
    </font>
    <font>
      <sz val="7"/>
      <color theme="1"/>
      <name val="Calibri"/>
      <scheme val="minor"/>
    </font>
    <font>
      <sz val="12"/>
      <name val="Calibri"/>
      <scheme val="minor"/>
    </font>
    <font>
      <sz val="12"/>
      <color theme="1"/>
      <name val="Cambria"/>
    </font>
    <font>
      <sz val="12"/>
      <color theme="1"/>
      <name val="Calibri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0" fillId="2" borderId="0" xfId="0" applyFill="1"/>
    <xf numFmtId="0" fontId="0" fillId="0" borderId="0" xfId="0" applyFill="1"/>
    <xf numFmtId="44" fontId="0" fillId="0" borderId="0" xfId="1" applyFont="1"/>
    <xf numFmtId="0" fontId="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/>
    <xf numFmtId="44" fontId="0" fillId="0" borderId="0" xfId="1" applyFont="1" applyFill="1"/>
    <xf numFmtId="44" fontId="3" fillId="0" borderId="0" xfId="1" applyFont="1"/>
    <xf numFmtId="0" fontId="0" fillId="0" borderId="0" xfId="0" applyFont="1" applyAlignment="1">
      <alignment wrapText="1"/>
    </xf>
    <xf numFmtId="0" fontId="0" fillId="0" borderId="0" xfId="0" applyFont="1"/>
    <xf numFmtId="0" fontId="0" fillId="0" borderId="0" xfId="0" applyAlignment="1"/>
    <xf numFmtId="0" fontId="0" fillId="0" borderId="0" xfId="0" applyFont="1" applyAlignment="1"/>
    <xf numFmtId="0" fontId="0" fillId="0" borderId="0" xfId="0" applyFont="1" applyAlignment="1">
      <alignment horizontal="left" vertical="center" wrapText="1"/>
    </xf>
    <xf numFmtId="0" fontId="0" fillId="0" borderId="0" xfId="0" applyFont="1" applyFill="1"/>
    <xf numFmtId="0" fontId="3" fillId="0" borderId="0" xfId="0" applyFont="1" applyAlignment="1"/>
    <xf numFmtId="0" fontId="0" fillId="0" borderId="0" xfId="0" applyFont="1" applyAlignment="1">
      <alignment vertical="center"/>
    </xf>
    <xf numFmtId="0" fontId="0" fillId="3" borderId="0" xfId="0" applyFill="1"/>
    <xf numFmtId="44" fontId="0" fillId="3" borderId="0" xfId="1" applyFont="1" applyFill="1"/>
    <xf numFmtId="0" fontId="0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8" fillId="0" borderId="0" xfId="0" applyFont="1" applyFill="1" applyAlignment="1">
      <alignment wrapText="1"/>
    </xf>
    <xf numFmtId="0" fontId="0" fillId="2" borderId="0" xfId="0" applyFill="1" applyAlignment="1"/>
    <xf numFmtId="0" fontId="0" fillId="0" borderId="0" xfId="0" applyFill="1" applyAlignment="1"/>
    <xf numFmtId="44" fontId="0" fillId="0" borderId="0" xfId="1" applyFont="1" applyFill="1" applyAlignment="1"/>
    <xf numFmtId="44" fontId="3" fillId="0" borderId="0" xfId="1" applyFont="1" applyAlignment="1"/>
    <xf numFmtId="0" fontId="2" fillId="0" borderId="0" xfId="0" applyFont="1" applyAlignment="1"/>
    <xf numFmtId="44" fontId="0" fillId="0" borderId="0" xfId="1" applyFont="1" applyAlignment="1"/>
    <xf numFmtId="0" fontId="8" fillId="0" borderId="0" xfId="0" applyFont="1" applyFill="1" applyAlignment="1"/>
    <xf numFmtId="44" fontId="8" fillId="0" borderId="0" xfId="1" applyFont="1" applyFill="1" applyAlignment="1"/>
    <xf numFmtId="0" fontId="0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wrapText="1"/>
    </xf>
    <xf numFmtId="0" fontId="2" fillId="0" borderId="0" xfId="0" applyFont="1" applyAlignment="1">
      <alignment horizontal="left" wrapText="1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Fill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Fill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38"/>
  <sheetViews>
    <sheetView tabSelected="1" workbookViewId="0">
      <selection activeCell="B2" sqref="B2"/>
    </sheetView>
  </sheetViews>
  <sheetFormatPr baseColWidth="10" defaultRowHeight="16" x14ac:dyDescent="0.2"/>
  <cols>
    <col min="1" max="1" width="30.83203125" style="1" customWidth="1"/>
    <col min="2" max="2" width="11.5" style="1" customWidth="1"/>
    <col min="3" max="3" width="11.6640625" style="1" customWidth="1"/>
    <col min="4" max="4" width="9.33203125" style="1" customWidth="1"/>
    <col min="5" max="5" width="14.33203125" customWidth="1"/>
    <col min="6" max="6" width="15.5" style="5" customWidth="1"/>
    <col min="7" max="7" width="14.33203125" style="5" customWidth="1"/>
    <col min="8" max="8" width="54.83203125" style="1" customWidth="1"/>
    <col min="9" max="9" width="12.33203125" customWidth="1"/>
  </cols>
  <sheetData>
    <row r="2" spans="1:8" x14ac:dyDescent="0.2">
      <c r="A2" s="1" t="s">
        <v>3</v>
      </c>
      <c r="B2" s="3"/>
      <c r="F2" s="9"/>
      <c r="G2" s="9"/>
    </row>
    <row r="3" spans="1:8" x14ac:dyDescent="0.2">
      <c r="A3" s="1" t="s">
        <v>4</v>
      </c>
      <c r="B3" s="3"/>
      <c r="F3" s="9"/>
      <c r="G3" s="9"/>
    </row>
    <row r="5" spans="1:8" s="8" customFormat="1" ht="32" x14ac:dyDescent="0.2">
      <c r="A5" s="7" t="s">
        <v>5</v>
      </c>
      <c r="B5" s="7" t="s">
        <v>154</v>
      </c>
      <c r="C5" s="7" t="s">
        <v>260</v>
      </c>
      <c r="D5" s="7" t="s">
        <v>183</v>
      </c>
      <c r="E5" s="7" t="s">
        <v>257</v>
      </c>
      <c r="F5" s="10" t="s">
        <v>12</v>
      </c>
      <c r="G5" s="10" t="s">
        <v>7</v>
      </c>
      <c r="H5" s="7" t="s">
        <v>6</v>
      </c>
    </row>
    <row r="6" spans="1:8" s="8" customFormat="1" x14ac:dyDescent="0.2">
      <c r="A6" s="7"/>
      <c r="B6" s="7"/>
      <c r="C6" s="7"/>
      <c r="D6" s="7"/>
      <c r="E6" s="2"/>
      <c r="F6" s="10"/>
      <c r="G6" s="10"/>
      <c r="H6" s="7"/>
    </row>
    <row r="7" spans="1:8" x14ac:dyDescent="0.2">
      <c r="A7" s="7" t="s">
        <v>0</v>
      </c>
      <c r="B7" s="7"/>
      <c r="C7" s="7"/>
      <c r="D7" s="7"/>
    </row>
    <row r="8" spans="1:8" x14ac:dyDescent="0.2">
      <c r="A8" s="1" t="s">
        <v>1</v>
      </c>
      <c r="E8">
        <v>1</v>
      </c>
      <c r="F8" s="5">
        <v>2</v>
      </c>
      <c r="G8" s="5">
        <f>F8*E8</f>
        <v>2</v>
      </c>
      <c r="H8" s="1" t="s">
        <v>8</v>
      </c>
    </row>
    <row r="9" spans="1:8" ht="32" x14ac:dyDescent="0.2">
      <c r="A9" s="1" t="s">
        <v>10</v>
      </c>
      <c r="B9" s="1">
        <f>6*35</f>
        <v>210</v>
      </c>
      <c r="C9" s="1">
        <v>1</v>
      </c>
      <c r="E9">
        <f>ROUNDUP(C9*$B$2/(B9),0)</f>
        <v>0</v>
      </c>
      <c r="F9" s="5">
        <v>20</v>
      </c>
      <c r="G9" s="5">
        <f t="shared" ref="G9:G14" si="0">F9*E9</f>
        <v>0</v>
      </c>
      <c r="H9" s="1" t="s">
        <v>9</v>
      </c>
    </row>
    <row r="10" spans="1:8" ht="64" x14ac:dyDescent="0.2">
      <c r="A10" s="1" t="s">
        <v>2</v>
      </c>
      <c r="E10">
        <v>1</v>
      </c>
      <c r="F10" s="5">
        <v>4</v>
      </c>
      <c r="G10" s="5">
        <f t="shared" si="0"/>
        <v>4</v>
      </c>
      <c r="H10" s="1" t="s">
        <v>11</v>
      </c>
    </row>
    <row r="12" spans="1:8" ht="32" x14ac:dyDescent="0.2">
      <c r="A12" s="6" t="s">
        <v>270</v>
      </c>
      <c r="B12" s="6"/>
      <c r="C12" s="6"/>
      <c r="D12" s="6"/>
    </row>
    <row r="13" spans="1:8" ht="80" x14ac:dyDescent="0.2">
      <c r="A13" s="1" t="s">
        <v>14</v>
      </c>
      <c r="B13" s="1">
        <v>1</v>
      </c>
      <c r="C13" s="1">
        <v>1</v>
      </c>
      <c r="E13">
        <f>ROUNDUP(C13*$B$2/(B13),0)</f>
        <v>0</v>
      </c>
      <c r="F13" s="5">
        <v>1</v>
      </c>
      <c r="G13" s="5">
        <f t="shared" si="0"/>
        <v>0</v>
      </c>
      <c r="H13" s="1" t="s">
        <v>13</v>
      </c>
    </row>
    <row r="14" spans="1:8" ht="32" x14ac:dyDescent="0.2">
      <c r="A14" s="1" t="s">
        <v>271</v>
      </c>
      <c r="B14" s="1">
        <v>12</v>
      </c>
      <c r="C14" s="1">
        <v>1</v>
      </c>
      <c r="E14">
        <f>B2</f>
        <v>0</v>
      </c>
      <c r="F14" s="5">
        <v>11.95</v>
      </c>
      <c r="G14" s="5">
        <f t="shared" si="0"/>
        <v>0</v>
      </c>
      <c r="H14" s="1" t="s">
        <v>312</v>
      </c>
    </row>
    <row r="16" spans="1:8" s="8" customFormat="1" ht="32" x14ac:dyDescent="0.2">
      <c r="A16" s="7" t="s">
        <v>5</v>
      </c>
      <c r="B16" s="7" t="s">
        <v>154</v>
      </c>
      <c r="C16" s="7" t="s">
        <v>155</v>
      </c>
      <c r="D16" s="7" t="s">
        <v>183</v>
      </c>
      <c r="E16" s="7" t="s">
        <v>257</v>
      </c>
      <c r="F16" s="10" t="s">
        <v>12</v>
      </c>
      <c r="G16" s="10" t="s">
        <v>7</v>
      </c>
      <c r="H16" s="7" t="s">
        <v>6</v>
      </c>
    </row>
    <row r="17" spans="1:8" ht="48" x14ac:dyDescent="0.2">
      <c r="A17" s="7" t="s">
        <v>15</v>
      </c>
      <c r="B17" s="7" t="s">
        <v>261</v>
      </c>
      <c r="C17" s="36">
        <v>2</v>
      </c>
      <c r="D17" s="7"/>
      <c r="H17" s="1" t="s">
        <v>16</v>
      </c>
    </row>
    <row r="18" spans="1:8" ht="32" x14ac:dyDescent="0.2">
      <c r="A18" s="11" t="s">
        <v>20</v>
      </c>
      <c r="B18" s="11"/>
      <c r="C18" s="11"/>
      <c r="D18" s="11"/>
    </row>
    <row r="19" spans="1:8" ht="32" x14ac:dyDescent="0.2">
      <c r="A19" s="1" t="s">
        <v>17</v>
      </c>
      <c r="B19" s="1">
        <v>250</v>
      </c>
      <c r="C19" s="1">
        <f>14*5</f>
        <v>70</v>
      </c>
      <c r="D19" s="1" t="s">
        <v>54</v>
      </c>
      <c r="E19">
        <f>ROUNDUP(C19*$C$17/B19,0)</f>
        <v>1</v>
      </c>
      <c r="F19" s="5">
        <v>5.5</v>
      </c>
      <c r="G19" s="5">
        <f t="shared" ref="G19:G22" si="1">F19*E19</f>
        <v>5.5</v>
      </c>
      <c r="H19" s="1" t="s">
        <v>18</v>
      </c>
    </row>
    <row r="20" spans="1:8" ht="32" x14ac:dyDescent="0.2">
      <c r="A20" s="1" t="s">
        <v>21</v>
      </c>
      <c r="B20" s="1">
        <v>2</v>
      </c>
      <c r="C20" s="1">
        <v>1</v>
      </c>
      <c r="E20">
        <f>ROUNDUP(C20*$C$17/B20,0)</f>
        <v>1</v>
      </c>
      <c r="F20" s="5">
        <v>2</v>
      </c>
      <c r="G20" s="5">
        <f t="shared" si="1"/>
        <v>2</v>
      </c>
      <c r="H20" s="1" t="s">
        <v>19</v>
      </c>
    </row>
    <row r="21" spans="1:8" ht="32" x14ac:dyDescent="0.2">
      <c r="A21" s="1" t="s">
        <v>22</v>
      </c>
      <c r="B21" s="1">
        <v>10</v>
      </c>
      <c r="C21" s="1">
        <v>0.5</v>
      </c>
      <c r="E21">
        <f>ROUNDUP(C21*$C$17/B21,0)</f>
        <v>1</v>
      </c>
      <c r="F21" s="5">
        <v>5.6</v>
      </c>
      <c r="G21" s="5">
        <f t="shared" si="1"/>
        <v>5.6</v>
      </c>
      <c r="H21" s="1" t="s">
        <v>23</v>
      </c>
    </row>
    <row r="22" spans="1:8" ht="32" x14ac:dyDescent="0.2">
      <c r="A22" s="1" t="s">
        <v>25</v>
      </c>
      <c r="B22" s="1">
        <v>3</v>
      </c>
      <c r="C22" s="1">
        <v>1</v>
      </c>
      <c r="E22">
        <f>ROUNDUP(C22*$C$17/B22,0)</f>
        <v>1</v>
      </c>
      <c r="F22" s="5">
        <v>3</v>
      </c>
      <c r="G22" s="5">
        <f t="shared" si="1"/>
        <v>3</v>
      </c>
      <c r="H22" s="1" t="s">
        <v>24</v>
      </c>
    </row>
    <row r="24" spans="1:8" x14ac:dyDescent="0.2">
      <c r="A24" s="7" t="s">
        <v>26</v>
      </c>
      <c r="B24" s="7"/>
      <c r="C24" s="7"/>
      <c r="D24" s="7"/>
    </row>
    <row r="25" spans="1:8" ht="60" customHeight="1" x14ac:dyDescent="0.2">
      <c r="A25" s="1" t="s">
        <v>27</v>
      </c>
      <c r="B25" s="41" t="s">
        <v>37</v>
      </c>
      <c r="C25" s="41"/>
      <c r="D25" s="41"/>
      <c r="E25" s="41"/>
      <c r="F25" s="41"/>
      <c r="G25" s="41"/>
      <c r="H25" s="41" t="s">
        <v>38</v>
      </c>
    </row>
    <row r="26" spans="1:8" x14ac:dyDescent="0.2">
      <c r="A26" s="1" t="s">
        <v>39</v>
      </c>
      <c r="B26" s="41"/>
      <c r="C26" s="41"/>
      <c r="D26" s="41"/>
      <c r="E26" s="41"/>
      <c r="F26" s="41"/>
      <c r="G26" s="41"/>
      <c r="H26" s="41"/>
    </row>
    <row r="27" spans="1:8" x14ac:dyDescent="0.2">
      <c r="A27" s="1" t="s">
        <v>28</v>
      </c>
      <c r="B27" s="41"/>
      <c r="C27" s="41"/>
      <c r="D27" s="41"/>
      <c r="E27" s="41"/>
      <c r="F27" s="41"/>
      <c r="G27" s="41"/>
      <c r="H27" s="41"/>
    </row>
    <row r="28" spans="1:8" x14ac:dyDescent="0.2">
      <c r="A28" s="1" t="s">
        <v>29</v>
      </c>
      <c r="B28" s="41"/>
      <c r="C28" s="41"/>
      <c r="D28" s="41"/>
      <c r="E28" s="41"/>
      <c r="F28" s="41"/>
      <c r="G28" s="41"/>
      <c r="H28" s="41"/>
    </row>
    <row r="29" spans="1:8" x14ac:dyDescent="0.2">
      <c r="A29" s="1" t="s">
        <v>30</v>
      </c>
      <c r="B29" s="41"/>
      <c r="C29" s="41"/>
      <c r="D29" s="41"/>
      <c r="E29" s="41"/>
      <c r="F29" s="41"/>
      <c r="G29" s="41"/>
      <c r="H29" s="41"/>
    </row>
    <row r="30" spans="1:8" x14ac:dyDescent="0.2">
      <c r="A30" s="1" t="s">
        <v>31</v>
      </c>
      <c r="B30" s="41"/>
      <c r="C30" s="41"/>
      <c r="D30" s="41"/>
      <c r="E30" s="41"/>
      <c r="F30" s="41"/>
      <c r="G30" s="41"/>
      <c r="H30" s="41"/>
    </row>
    <row r="31" spans="1:8" x14ac:dyDescent="0.2">
      <c r="A31" s="1" t="s">
        <v>32</v>
      </c>
      <c r="B31" s="41"/>
      <c r="C31" s="41"/>
      <c r="D31" s="41"/>
      <c r="E31" s="41"/>
      <c r="F31" s="41"/>
      <c r="G31" s="41"/>
      <c r="H31" s="41"/>
    </row>
    <row r="32" spans="1:8" x14ac:dyDescent="0.2">
      <c r="A32" s="1" t="s">
        <v>33</v>
      </c>
      <c r="B32" s="41"/>
      <c r="C32" s="41"/>
      <c r="D32" s="41"/>
      <c r="E32" s="41"/>
      <c r="F32" s="41"/>
      <c r="G32" s="41"/>
      <c r="H32" s="41"/>
    </row>
    <row r="33" spans="1:8" x14ac:dyDescent="0.2">
      <c r="A33" s="1" t="s">
        <v>34</v>
      </c>
      <c r="B33" s="41"/>
      <c r="C33" s="41"/>
      <c r="D33" s="41"/>
      <c r="E33" s="41"/>
      <c r="F33" s="41"/>
      <c r="G33" s="41"/>
      <c r="H33" s="41"/>
    </row>
    <row r="34" spans="1:8" x14ac:dyDescent="0.2">
      <c r="A34" s="1" t="s">
        <v>35</v>
      </c>
      <c r="B34" s="41"/>
      <c r="C34" s="41"/>
      <c r="D34" s="41"/>
      <c r="E34" s="41"/>
      <c r="F34" s="41"/>
      <c r="G34" s="41"/>
      <c r="H34" s="41"/>
    </row>
    <row r="35" spans="1:8" x14ac:dyDescent="0.2">
      <c r="A35" s="1" t="s">
        <v>36</v>
      </c>
      <c r="B35" s="41"/>
      <c r="C35" s="41"/>
      <c r="D35" s="41"/>
      <c r="E35" s="41"/>
      <c r="F35" s="41"/>
      <c r="G35" s="41"/>
      <c r="H35" s="41"/>
    </row>
    <row r="36" spans="1:8" ht="32" x14ac:dyDescent="0.2">
      <c r="A36" s="1" t="s">
        <v>48</v>
      </c>
      <c r="G36" s="5">
        <f>B3*5</f>
        <v>0</v>
      </c>
    </row>
    <row r="38" spans="1:8" x14ac:dyDescent="0.2">
      <c r="A38" s="1" t="s">
        <v>47</v>
      </c>
      <c r="G38" s="5">
        <f>SUM(G8:G36)</f>
        <v>22.1</v>
      </c>
    </row>
  </sheetData>
  <mergeCells count="2">
    <mergeCell ref="H25:H35"/>
    <mergeCell ref="B25:G35"/>
  </mergeCells>
  <pageMargins left="0.75" right="0.75" top="1" bottom="1" header="0.5" footer="0.5"/>
  <pageSetup orientation="portrait" horizontalDpi="4294967292" verticalDpi="429496729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42"/>
  <sheetViews>
    <sheetView topLeftCell="A3" workbookViewId="0">
      <selection activeCell="G27" sqref="G27"/>
    </sheetView>
  </sheetViews>
  <sheetFormatPr baseColWidth="10" defaultRowHeight="16" x14ac:dyDescent="0.2"/>
  <cols>
    <col min="1" max="1" width="32.33203125" style="11" customWidth="1"/>
    <col min="2" max="3" width="13.83203125" style="11" customWidth="1"/>
    <col min="4" max="4" width="9.5" style="11" customWidth="1"/>
    <col min="5" max="5" width="14.33203125" customWidth="1"/>
    <col min="6" max="6" width="3.5" customWidth="1"/>
    <col min="7" max="7" width="15.5" style="5" customWidth="1"/>
    <col min="8" max="8" width="14.33203125" style="5" customWidth="1"/>
    <col min="9" max="9" width="54.83203125" style="1" customWidth="1"/>
    <col min="10" max="10" width="12.33203125" customWidth="1"/>
  </cols>
  <sheetData>
    <row r="2" spans="1:9" x14ac:dyDescent="0.2">
      <c r="A2" s="11" t="s">
        <v>3</v>
      </c>
      <c r="B2" s="26"/>
      <c r="F2" s="4"/>
      <c r="G2" s="9"/>
      <c r="H2" s="9"/>
    </row>
    <row r="3" spans="1:9" x14ac:dyDescent="0.2">
      <c r="A3" s="11" t="s">
        <v>4</v>
      </c>
      <c r="B3" s="26"/>
      <c r="F3" s="4"/>
      <c r="G3" s="9"/>
      <c r="H3" s="9"/>
    </row>
    <row r="5" spans="1:9" s="8" customFormat="1" ht="32" x14ac:dyDescent="0.2">
      <c r="A5" s="7" t="s">
        <v>5</v>
      </c>
      <c r="B5" s="7" t="s">
        <v>154</v>
      </c>
      <c r="C5" s="7" t="s">
        <v>155</v>
      </c>
      <c r="D5" s="7" t="s">
        <v>183</v>
      </c>
      <c r="E5" s="7" t="s">
        <v>257</v>
      </c>
      <c r="F5" s="2"/>
      <c r="G5" s="10" t="s">
        <v>12</v>
      </c>
      <c r="H5" s="10" t="s">
        <v>7</v>
      </c>
      <c r="I5" s="7" t="s">
        <v>6</v>
      </c>
    </row>
    <row r="6" spans="1:9" s="8" customFormat="1" x14ac:dyDescent="0.2">
      <c r="A6" s="7"/>
      <c r="B6" s="7"/>
      <c r="C6" s="7"/>
      <c r="D6" s="7"/>
      <c r="E6" s="2"/>
      <c r="F6" s="2"/>
      <c r="G6" s="10"/>
      <c r="H6" s="10"/>
      <c r="I6" s="7"/>
    </row>
    <row r="7" spans="1:9" x14ac:dyDescent="0.2">
      <c r="A7" s="7" t="s">
        <v>40</v>
      </c>
      <c r="B7" s="7"/>
      <c r="C7" s="7"/>
      <c r="D7" s="7"/>
    </row>
    <row r="8" spans="1:9" ht="80" x14ac:dyDescent="0.2">
      <c r="A8" s="11" t="s">
        <v>41</v>
      </c>
      <c r="B8" s="11">
        <v>2500</v>
      </c>
      <c r="C8" s="11">
        <v>50</v>
      </c>
      <c r="E8">
        <f>ROUNDUP(C8*$B$3/B8,0)</f>
        <v>0</v>
      </c>
      <c r="G8" s="5">
        <v>23</v>
      </c>
      <c r="H8" s="5">
        <f>G8*E8</f>
        <v>0</v>
      </c>
      <c r="I8" s="1" t="s">
        <v>42</v>
      </c>
    </row>
    <row r="9" spans="1:9" ht="32" x14ac:dyDescent="0.2">
      <c r="A9" s="11" t="s">
        <v>44</v>
      </c>
      <c r="B9" s="11">
        <v>1000</v>
      </c>
      <c r="C9" s="11">
        <v>50</v>
      </c>
      <c r="E9">
        <f t="shared" ref="E9:E10" si="0">ROUNDUP(C9*$B$3/B9,0)</f>
        <v>0</v>
      </c>
      <c r="G9" s="5">
        <v>20</v>
      </c>
      <c r="H9" s="5">
        <f>G9*E9</f>
        <v>0</v>
      </c>
      <c r="I9" s="1" t="s">
        <v>43</v>
      </c>
    </row>
    <row r="10" spans="1:9" ht="32" x14ac:dyDescent="0.2">
      <c r="A10" s="11" t="s">
        <v>46</v>
      </c>
      <c r="B10" s="11">
        <v>1000</v>
      </c>
      <c r="C10" s="11">
        <v>25</v>
      </c>
      <c r="E10">
        <f t="shared" si="0"/>
        <v>0</v>
      </c>
      <c r="G10" s="5">
        <v>5.5</v>
      </c>
      <c r="H10" s="5">
        <f>G10*E10</f>
        <v>0</v>
      </c>
      <c r="I10" s="11" t="s">
        <v>45</v>
      </c>
    </row>
    <row r="11" spans="1:9" x14ac:dyDescent="0.2">
      <c r="E11" s="12"/>
      <c r="F11" s="12"/>
      <c r="I11" s="11"/>
    </row>
    <row r="12" spans="1:9" x14ac:dyDescent="0.2">
      <c r="A12" s="7" t="s">
        <v>49</v>
      </c>
      <c r="B12" s="7"/>
      <c r="C12" s="7"/>
      <c r="D12" s="7"/>
      <c r="E12" s="12"/>
      <c r="F12" s="12"/>
      <c r="I12" s="11"/>
    </row>
    <row r="13" spans="1:9" ht="64" x14ac:dyDescent="0.2">
      <c r="A13" s="15" t="s">
        <v>50</v>
      </c>
      <c r="B13" s="11">
        <v>1</v>
      </c>
      <c r="C13" s="11">
        <v>1</v>
      </c>
      <c r="E13" s="12">
        <f>B3</f>
        <v>0</v>
      </c>
      <c r="F13" s="12"/>
      <c r="G13" s="5" t="s">
        <v>256</v>
      </c>
      <c r="H13" s="5">
        <v>0</v>
      </c>
      <c r="I13" s="11" t="s">
        <v>55</v>
      </c>
    </row>
    <row r="14" spans="1:9" ht="32" x14ac:dyDescent="0.2">
      <c r="A14" s="15" t="s">
        <v>57</v>
      </c>
      <c r="B14" s="11">
        <v>12</v>
      </c>
      <c r="C14" s="11">
        <v>2</v>
      </c>
      <c r="E14">
        <f t="shared" ref="E14" si="1">ROUNDUP(C14*$B$3/B14,0)</f>
        <v>0</v>
      </c>
      <c r="F14" s="12"/>
      <c r="G14" s="5">
        <v>1.28</v>
      </c>
      <c r="H14" s="5">
        <f t="shared" ref="H14:H26" si="2">G14*E14</f>
        <v>0</v>
      </c>
      <c r="I14" s="11" t="s">
        <v>56</v>
      </c>
    </row>
    <row r="15" spans="1:9" ht="64" x14ac:dyDescent="0.2">
      <c r="A15" s="15" t="s">
        <v>51</v>
      </c>
      <c r="B15" s="11">
        <v>1</v>
      </c>
      <c r="C15" s="11">
        <v>1</v>
      </c>
      <c r="E15" s="12">
        <f>$B$3</f>
        <v>0</v>
      </c>
      <c r="F15" s="12"/>
      <c r="G15" s="5">
        <v>1.19</v>
      </c>
      <c r="H15" s="5">
        <f t="shared" si="2"/>
        <v>0</v>
      </c>
      <c r="I15" s="11" t="s">
        <v>60</v>
      </c>
    </row>
    <row r="16" spans="1:9" ht="48" x14ac:dyDescent="0.2">
      <c r="A16" s="15" t="s">
        <v>52</v>
      </c>
      <c r="B16" s="11">
        <v>1</v>
      </c>
      <c r="C16" s="11">
        <v>1</v>
      </c>
      <c r="E16" s="12">
        <f>$B$3</f>
        <v>0</v>
      </c>
      <c r="F16" s="12"/>
      <c r="G16" s="5">
        <v>2.52</v>
      </c>
      <c r="H16" s="5">
        <f t="shared" si="2"/>
        <v>0</v>
      </c>
      <c r="I16" s="1" t="s">
        <v>59</v>
      </c>
    </row>
    <row r="17" spans="1:9" ht="32" x14ac:dyDescent="0.2">
      <c r="A17" s="15" t="s">
        <v>53</v>
      </c>
      <c r="B17" s="11">
        <v>1</v>
      </c>
      <c r="C17" s="11">
        <v>1</v>
      </c>
      <c r="E17" s="12">
        <f>$B$3</f>
        <v>0</v>
      </c>
      <c r="F17" s="12"/>
      <c r="G17" s="5">
        <v>0.35</v>
      </c>
      <c r="H17" s="5">
        <f t="shared" si="2"/>
        <v>0</v>
      </c>
      <c r="I17" s="11" t="s">
        <v>58</v>
      </c>
    </row>
    <row r="18" spans="1:9" ht="32" x14ac:dyDescent="0.2">
      <c r="A18" s="15" t="s">
        <v>73</v>
      </c>
      <c r="B18" s="11">
        <v>100</v>
      </c>
      <c r="C18" s="11">
        <v>10</v>
      </c>
      <c r="D18" s="11" t="s">
        <v>54</v>
      </c>
      <c r="E18">
        <f>ROUNDUP(C18*$B$3/B18,0)</f>
        <v>0</v>
      </c>
      <c r="F18" s="12"/>
      <c r="G18" s="5">
        <v>9.99</v>
      </c>
      <c r="H18" s="5">
        <f t="shared" si="2"/>
        <v>0</v>
      </c>
      <c r="I18" s="11" t="s">
        <v>72</v>
      </c>
    </row>
    <row r="19" spans="1:9" ht="32" x14ac:dyDescent="0.2">
      <c r="A19" s="15" t="s">
        <v>75</v>
      </c>
      <c r="B19" s="11">
        <v>100</v>
      </c>
      <c r="C19" s="11">
        <v>3</v>
      </c>
      <c r="D19" s="11" t="s">
        <v>54</v>
      </c>
      <c r="E19">
        <f>ROUNDUP(C19*$B$3/B19,0)</f>
        <v>0</v>
      </c>
      <c r="F19" s="12"/>
      <c r="G19" s="5">
        <v>6.97</v>
      </c>
      <c r="H19" s="5">
        <f t="shared" si="2"/>
        <v>0</v>
      </c>
      <c r="I19" s="11" t="s">
        <v>74</v>
      </c>
    </row>
    <row r="20" spans="1:9" ht="32" x14ac:dyDescent="0.2">
      <c r="A20" s="15" t="s">
        <v>77</v>
      </c>
      <c r="B20" s="11">
        <v>1</v>
      </c>
      <c r="C20" s="11">
        <v>1</v>
      </c>
      <c r="E20" s="12">
        <f>$B$3</f>
        <v>0</v>
      </c>
      <c r="F20" s="12"/>
      <c r="G20" s="5">
        <v>0.97</v>
      </c>
      <c r="H20" s="5">
        <f t="shared" si="2"/>
        <v>0</v>
      </c>
      <c r="I20" s="11" t="s">
        <v>76</v>
      </c>
    </row>
    <row r="21" spans="1:9" ht="32" x14ac:dyDescent="0.2">
      <c r="A21" s="11" t="s">
        <v>108</v>
      </c>
      <c r="B21" s="11">
        <v>8</v>
      </c>
      <c r="C21" s="11">
        <v>4</v>
      </c>
      <c r="D21" s="11" t="s">
        <v>54</v>
      </c>
      <c r="E21">
        <f>ROUNDUP(C21*$B$3/B21,0)</f>
        <v>0</v>
      </c>
      <c r="F21" s="12"/>
      <c r="G21" s="5">
        <v>1.07</v>
      </c>
      <c r="H21" s="5">
        <f t="shared" si="2"/>
        <v>0</v>
      </c>
      <c r="I21" s="11" t="s">
        <v>107</v>
      </c>
    </row>
    <row r="22" spans="1:9" ht="32" x14ac:dyDescent="0.2">
      <c r="A22" s="15" t="s">
        <v>82</v>
      </c>
      <c r="B22" s="11">
        <v>100</v>
      </c>
      <c r="C22" s="11">
        <v>10</v>
      </c>
      <c r="E22">
        <f>ROUNDUP(C22*$B$3/B22,0)</f>
        <v>0</v>
      </c>
      <c r="F22" s="12"/>
      <c r="G22" s="5">
        <v>9.93</v>
      </c>
      <c r="H22" s="5">
        <f t="shared" si="2"/>
        <v>0</v>
      </c>
      <c r="I22" s="11" t="s">
        <v>80</v>
      </c>
    </row>
    <row r="23" spans="1:9" ht="32" x14ac:dyDescent="0.2">
      <c r="A23" s="15" t="s">
        <v>83</v>
      </c>
      <c r="B23" s="11">
        <v>100</v>
      </c>
      <c r="C23" s="11">
        <v>10</v>
      </c>
      <c r="E23">
        <f>ROUNDUP(C23*$B$3/B23,0)</f>
        <v>0</v>
      </c>
      <c r="F23" s="12"/>
      <c r="G23" s="5">
        <v>9.99</v>
      </c>
      <c r="H23" s="5">
        <f t="shared" si="2"/>
        <v>0</v>
      </c>
      <c r="I23" s="11" t="s">
        <v>78</v>
      </c>
    </row>
    <row r="24" spans="1:9" ht="32" x14ac:dyDescent="0.2">
      <c r="A24" s="15" t="s">
        <v>84</v>
      </c>
      <c r="B24" s="11">
        <v>20</v>
      </c>
      <c r="C24" s="11">
        <v>4</v>
      </c>
      <c r="E24">
        <f t="shared" ref="E24:E27" si="3">ROUNDUP(C24*$B$3/B24,0)</f>
        <v>0</v>
      </c>
      <c r="F24" s="12"/>
      <c r="G24" s="5">
        <v>1.64</v>
      </c>
      <c r="H24" s="5">
        <f t="shared" si="2"/>
        <v>0</v>
      </c>
      <c r="I24" s="11" t="s">
        <v>79</v>
      </c>
    </row>
    <row r="25" spans="1:9" ht="32" x14ac:dyDescent="0.2">
      <c r="A25" s="15" t="s">
        <v>85</v>
      </c>
      <c r="B25" s="11">
        <v>5</v>
      </c>
      <c r="C25" s="11">
        <v>8</v>
      </c>
      <c r="E25">
        <f t="shared" si="3"/>
        <v>0</v>
      </c>
      <c r="F25" s="12"/>
      <c r="G25" s="5">
        <v>1.45</v>
      </c>
      <c r="H25" s="5">
        <f t="shared" si="2"/>
        <v>0</v>
      </c>
      <c r="I25" s="11" t="s">
        <v>81</v>
      </c>
    </row>
    <row r="26" spans="1:9" ht="48" x14ac:dyDescent="0.2">
      <c r="A26" s="15" t="s">
        <v>296</v>
      </c>
      <c r="B26" s="11">
        <v>6</v>
      </c>
      <c r="C26" s="11">
        <v>1</v>
      </c>
      <c r="E26" s="12">
        <f t="shared" si="3"/>
        <v>0</v>
      </c>
      <c r="F26" s="12"/>
      <c r="G26" s="5">
        <v>11.55</v>
      </c>
      <c r="H26" s="5">
        <f t="shared" si="2"/>
        <v>0</v>
      </c>
      <c r="I26" s="11" t="s">
        <v>295</v>
      </c>
    </row>
    <row r="27" spans="1:9" ht="32" x14ac:dyDescent="0.2">
      <c r="A27" s="15" t="s">
        <v>63</v>
      </c>
      <c r="B27" s="11">
        <f>10*16</f>
        <v>160</v>
      </c>
      <c r="C27" s="11">
        <v>16</v>
      </c>
      <c r="D27" s="11" t="s">
        <v>94</v>
      </c>
      <c r="E27">
        <f t="shared" si="3"/>
        <v>0</v>
      </c>
      <c r="F27" s="12"/>
      <c r="G27" s="5">
        <v>3.92</v>
      </c>
      <c r="H27" s="5">
        <f t="shared" ref="H27:H31" si="4">G27*E27</f>
        <v>0</v>
      </c>
      <c r="I27" s="11" t="s">
        <v>294</v>
      </c>
    </row>
    <row r="28" spans="1:9" ht="48" x14ac:dyDescent="0.2">
      <c r="A28" s="15" t="s">
        <v>258</v>
      </c>
      <c r="B28" s="11">
        <v>200</v>
      </c>
      <c r="C28" s="11">
        <v>20</v>
      </c>
      <c r="E28">
        <f t="shared" ref="E28:E29" si="5">ROUNDUP(C28*$B$3/B28,0)</f>
        <v>0</v>
      </c>
      <c r="F28" s="12"/>
      <c r="G28" s="5">
        <v>9.9700000000000006</v>
      </c>
      <c r="H28" s="5">
        <f t="shared" si="4"/>
        <v>0</v>
      </c>
      <c r="I28" s="11" t="s">
        <v>87</v>
      </c>
    </row>
    <row r="29" spans="1:9" ht="48" x14ac:dyDescent="0.2">
      <c r="A29" s="11" t="s">
        <v>259</v>
      </c>
      <c r="B29" s="11">
        <v>175</v>
      </c>
      <c r="C29" s="11">
        <v>6</v>
      </c>
      <c r="E29">
        <f t="shared" si="5"/>
        <v>0</v>
      </c>
      <c r="F29" s="12"/>
      <c r="G29" s="5">
        <v>5.79</v>
      </c>
      <c r="H29" s="5">
        <f t="shared" si="4"/>
        <v>0</v>
      </c>
      <c r="I29" s="11" t="s">
        <v>86</v>
      </c>
    </row>
    <row r="30" spans="1:9" ht="32" x14ac:dyDescent="0.2">
      <c r="A30" s="15" t="s">
        <v>71</v>
      </c>
      <c r="E30">
        <v>1</v>
      </c>
      <c r="G30" s="5">
        <v>1.47</v>
      </c>
      <c r="H30" s="5">
        <f t="shared" si="4"/>
        <v>1.47</v>
      </c>
      <c r="I30" s="1" t="s">
        <v>88</v>
      </c>
    </row>
    <row r="31" spans="1:9" ht="32" x14ac:dyDescent="0.2">
      <c r="A31" s="15" t="s">
        <v>64</v>
      </c>
      <c r="E31">
        <v>1</v>
      </c>
      <c r="G31" s="5">
        <v>4.67</v>
      </c>
      <c r="H31" s="5">
        <f t="shared" si="4"/>
        <v>4.67</v>
      </c>
      <c r="I31" s="1" t="s">
        <v>89</v>
      </c>
    </row>
    <row r="32" spans="1:9" x14ac:dyDescent="0.2">
      <c r="A32" s="15" t="s">
        <v>65</v>
      </c>
    </row>
    <row r="33" spans="1:9" x14ac:dyDescent="0.2">
      <c r="A33" s="15" t="s">
        <v>66</v>
      </c>
    </row>
    <row r="34" spans="1:9" ht="64" x14ac:dyDescent="0.2">
      <c r="A34" s="15" t="s">
        <v>67</v>
      </c>
    </row>
    <row r="35" spans="1:9" x14ac:dyDescent="0.2">
      <c r="A35" s="11" t="s">
        <v>61</v>
      </c>
    </row>
    <row r="36" spans="1:9" x14ac:dyDescent="0.2">
      <c r="A36" s="15" t="s">
        <v>68</v>
      </c>
    </row>
    <row r="37" spans="1:9" ht="32" x14ac:dyDescent="0.2">
      <c r="A37" s="15" t="s">
        <v>69</v>
      </c>
      <c r="E37" s="12">
        <v>10</v>
      </c>
      <c r="G37" s="5">
        <v>2.0699999999999998</v>
      </c>
      <c r="H37" s="5">
        <f t="shared" ref="H37" si="6">G37*E37</f>
        <v>20.7</v>
      </c>
      <c r="I37" s="1" t="s">
        <v>90</v>
      </c>
    </row>
    <row r="38" spans="1:9" ht="48" x14ac:dyDescent="0.2">
      <c r="A38" s="15" t="s">
        <v>70</v>
      </c>
      <c r="E38" s="12">
        <v>10</v>
      </c>
      <c r="G38" s="5">
        <v>7.41</v>
      </c>
      <c r="H38" s="5">
        <f>E38*G38+11.42</f>
        <v>85.52</v>
      </c>
      <c r="I38" s="1" t="s">
        <v>91</v>
      </c>
    </row>
    <row r="39" spans="1:9" x14ac:dyDescent="0.2">
      <c r="A39" s="11" t="s">
        <v>62</v>
      </c>
    </row>
    <row r="42" spans="1:9" x14ac:dyDescent="0.2">
      <c r="A42" s="1" t="s">
        <v>47</v>
      </c>
      <c r="B42" s="1"/>
      <c r="C42" s="1"/>
      <c r="D42" s="1"/>
      <c r="F42" s="5"/>
      <c r="H42" s="5">
        <f>SUM(H8:H38)</f>
        <v>112.36</v>
      </c>
    </row>
  </sheetData>
  <pageMargins left="0.75" right="0.75" top="1" bottom="1" header="0.5" footer="0.5"/>
  <pageSetup orientation="portrait" horizontalDpi="4294967292" verticalDpi="4294967292"/>
  <ignoredErrors>
    <ignoredError sqref="H16" emptyCellReference="1"/>
  </ignoredError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5" sqref="A5"/>
    </sheetView>
  </sheetViews>
  <sheetFormatPr baseColWidth="10" defaultRowHeight="16" x14ac:dyDescent="0.2"/>
  <sheetData>
    <row r="1" spans="1:1" x14ac:dyDescent="0.2">
      <c r="A1" t="s">
        <v>92</v>
      </c>
    </row>
    <row r="3" spans="1:1" x14ac:dyDescent="0.2">
      <c r="A3" t="s">
        <v>93</v>
      </c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33"/>
  <sheetViews>
    <sheetView workbookViewId="0">
      <selection activeCell="E8" sqref="E8"/>
    </sheetView>
  </sheetViews>
  <sheetFormatPr baseColWidth="10" defaultRowHeight="16" x14ac:dyDescent="0.2"/>
  <cols>
    <col min="1" max="1" width="32.33203125" style="11" customWidth="1"/>
    <col min="2" max="3" width="13.1640625" style="11" customWidth="1"/>
    <col min="4" max="4" width="9.1640625" style="11" customWidth="1"/>
    <col min="5" max="5" width="14.33203125" customWidth="1"/>
    <col min="6" max="6" width="3.5" customWidth="1"/>
    <col min="7" max="7" width="15.5" style="5" customWidth="1"/>
    <col min="8" max="8" width="14.33203125" style="5" customWidth="1"/>
    <col min="9" max="9" width="54.83203125" style="1" customWidth="1"/>
    <col min="10" max="10" width="12.33203125" customWidth="1"/>
  </cols>
  <sheetData>
    <row r="2" spans="1:9" x14ac:dyDescent="0.2">
      <c r="A2" s="11" t="s">
        <v>3</v>
      </c>
      <c r="B2" s="3"/>
      <c r="F2" s="4"/>
      <c r="G2" s="9"/>
      <c r="H2" s="9"/>
    </row>
    <row r="3" spans="1:9" x14ac:dyDescent="0.2">
      <c r="A3" s="11" t="s">
        <v>4</v>
      </c>
      <c r="B3" s="3"/>
      <c r="F3" s="4"/>
      <c r="G3" s="9"/>
      <c r="H3" s="9"/>
    </row>
    <row r="5" spans="1:9" s="8" customFormat="1" ht="32" x14ac:dyDescent="0.2">
      <c r="A5" s="7" t="s">
        <v>5</v>
      </c>
      <c r="B5" s="7" t="s">
        <v>154</v>
      </c>
      <c r="C5" s="7" t="s">
        <v>155</v>
      </c>
      <c r="D5" s="7" t="s">
        <v>183</v>
      </c>
      <c r="E5" s="7" t="s">
        <v>257</v>
      </c>
      <c r="F5" s="2"/>
      <c r="G5" s="10" t="s">
        <v>12</v>
      </c>
      <c r="H5" s="10" t="s">
        <v>7</v>
      </c>
      <c r="I5" s="7" t="s">
        <v>6</v>
      </c>
    </row>
    <row r="6" spans="1:9" s="8" customFormat="1" x14ac:dyDescent="0.2">
      <c r="A6" s="7"/>
      <c r="B6" s="7"/>
      <c r="C6" s="7"/>
      <c r="D6" s="7"/>
      <c r="E6" s="2"/>
      <c r="F6" s="2"/>
      <c r="G6" s="10"/>
      <c r="H6" s="10"/>
      <c r="I6" s="7"/>
    </row>
    <row r="7" spans="1:9" x14ac:dyDescent="0.2">
      <c r="A7" s="7" t="s">
        <v>143</v>
      </c>
      <c r="B7" s="7"/>
      <c r="C7" s="7"/>
      <c r="D7" s="7"/>
    </row>
    <row r="8" spans="1:9" ht="32" x14ac:dyDescent="0.2">
      <c r="A8" s="11" t="s">
        <v>150</v>
      </c>
      <c r="B8" s="11">
        <v>100</v>
      </c>
      <c r="C8" s="11">
        <v>8</v>
      </c>
      <c r="E8">
        <f t="shared" ref="E8:E22" si="0">ROUNDUP(C8*$B$3/B8,0)</f>
        <v>0</v>
      </c>
      <c r="G8" s="5">
        <v>4.99</v>
      </c>
      <c r="H8" s="5">
        <f>G8*E8</f>
        <v>0</v>
      </c>
      <c r="I8" s="1" t="s">
        <v>149</v>
      </c>
    </row>
    <row r="9" spans="1:9" ht="64" x14ac:dyDescent="0.2">
      <c r="A9" s="11" t="s">
        <v>152</v>
      </c>
      <c r="B9" s="11">
        <v>50</v>
      </c>
      <c r="C9" s="11">
        <v>1</v>
      </c>
      <c r="E9">
        <f t="shared" si="0"/>
        <v>0</v>
      </c>
      <c r="G9" s="5">
        <v>15</v>
      </c>
      <c r="H9" s="5">
        <f>G9*E9</f>
        <v>0</v>
      </c>
      <c r="I9" s="1" t="s">
        <v>151</v>
      </c>
    </row>
    <row r="10" spans="1:9" ht="32" x14ac:dyDescent="0.2">
      <c r="A10" s="11" t="s">
        <v>144</v>
      </c>
      <c r="B10" s="11">
        <v>10</v>
      </c>
      <c r="C10" s="11">
        <v>1</v>
      </c>
      <c r="E10">
        <f t="shared" si="0"/>
        <v>0</v>
      </c>
      <c r="G10" s="5">
        <v>5.94</v>
      </c>
      <c r="H10" s="5">
        <f>G10*E10</f>
        <v>0</v>
      </c>
      <c r="I10" s="11" t="s">
        <v>153</v>
      </c>
    </row>
    <row r="11" spans="1:9" ht="32" x14ac:dyDescent="0.2">
      <c r="A11" s="11" t="s">
        <v>145</v>
      </c>
      <c r="B11" s="11">
        <v>50</v>
      </c>
      <c r="C11" s="11">
        <v>8</v>
      </c>
      <c r="E11">
        <f t="shared" si="0"/>
        <v>0</v>
      </c>
      <c r="F11" s="12"/>
      <c r="G11" s="5">
        <v>2.81</v>
      </c>
      <c r="H11" s="5">
        <f>G11*E11</f>
        <v>0</v>
      </c>
      <c r="I11" s="11" t="s">
        <v>156</v>
      </c>
    </row>
    <row r="12" spans="1:9" ht="32" x14ac:dyDescent="0.2">
      <c r="A12" s="15" t="s">
        <v>146</v>
      </c>
      <c r="B12" s="15">
        <v>1</v>
      </c>
      <c r="C12" s="15">
        <v>1</v>
      </c>
      <c r="D12" s="15"/>
      <c r="E12">
        <f t="shared" si="0"/>
        <v>0</v>
      </c>
      <c r="F12" s="12"/>
      <c r="G12" s="5">
        <v>5.9</v>
      </c>
      <c r="H12" s="5">
        <v>0</v>
      </c>
      <c r="I12" s="11" t="s">
        <v>157</v>
      </c>
    </row>
    <row r="13" spans="1:9" ht="32" x14ac:dyDescent="0.2">
      <c r="A13" s="15" t="s">
        <v>177</v>
      </c>
      <c r="B13" s="15">
        <v>350</v>
      </c>
      <c r="C13" s="15">
        <v>6</v>
      </c>
      <c r="D13" s="15" t="s">
        <v>184</v>
      </c>
      <c r="E13">
        <f t="shared" si="0"/>
        <v>0</v>
      </c>
      <c r="F13" s="12"/>
      <c r="G13" s="5">
        <v>10.99</v>
      </c>
      <c r="H13" s="5">
        <v>0</v>
      </c>
      <c r="I13" s="11" t="s">
        <v>176</v>
      </c>
    </row>
    <row r="14" spans="1:9" ht="32" x14ac:dyDescent="0.2">
      <c r="A14" s="15" t="s">
        <v>147</v>
      </c>
      <c r="B14" s="15">
        <v>1</v>
      </c>
      <c r="C14" s="15">
        <v>1</v>
      </c>
      <c r="D14" s="15"/>
      <c r="E14">
        <f t="shared" si="0"/>
        <v>0</v>
      </c>
      <c r="F14" s="12"/>
      <c r="G14" s="5">
        <v>27.95</v>
      </c>
      <c r="H14" s="5">
        <f>G14*E14</f>
        <v>0</v>
      </c>
      <c r="I14" s="11" t="s">
        <v>158</v>
      </c>
    </row>
    <row r="15" spans="1:9" s="4" customFormat="1" ht="32" x14ac:dyDescent="0.2">
      <c r="A15" s="34" t="s">
        <v>190</v>
      </c>
      <c r="B15" s="34">
        <v>100</v>
      </c>
      <c r="C15" s="34">
        <v>4</v>
      </c>
      <c r="D15" s="34"/>
      <c r="E15" s="4">
        <f t="shared" si="0"/>
        <v>0</v>
      </c>
      <c r="F15" s="16"/>
      <c r="G15" s="9">
        <v>3.72</v>
      </c>
      <c r="H15" s="9"/>
      <c r="I15" s="23" t="s">
        <v>191</v>
      </c>
    </row>
    <row r="16" spans="1:9" ht="32" x14ac:dyDescent="0.2">
      <c r="A16" s="15" t="s">
        <v>160</v>
      </c>
      <c r="B16" s="15">
        <v>30</v>
      </c>
      <c r="C16" s="15">
        <v>3</v>
      </c>
      <c r="D16" s="15"/>
      <c r="E16">
        <f t="shared" si="0"/>
        <v>0</v>
      </c>
      <c r="F16" s="12"/>
      <c r="G16" s="5">
        <v>4.99</v>
      </c>
      <c r="H16" s="5">
        <f>G16*E16</f>
        <v>0</v>
      </c>
      <c r="I16" s="11" t="s">
        <v>159</v>
      </c>
    </row>
    <row r="17" spans="1:9" ht="32" x14ac:dyDescent="0.2">
      <c r="A17" s="15" t="s">
        <v>162</v>
      </c>
      <c r="B17" s="15">
        <v>80</v>
      </c>
      <c r="C17" s="15">
        <v>4</v>
      </c>
      <c r="D17" s="15"/>
      <c r="E17">
        <f t="shared" si="0"/>
        <v>0</v>
      </c>
      <c r="F17" s="12"/>
      <c r="G17" s="5">
        <v>4.99</v>
      </c>
      <c r="H17" s="5">
        <f>G17*E17</f>
        <v>0</v>
      </c>
      <c r="I17" s="11" t="s">
        <v>170</v>
      </c>
    </row>
    <row r="18" spans="1:9" ht="48" x14ac:dyDescent="0.2">
      <c r="A18" s="15" t="s">
        <v>163</v>
      </c>
      <c r="B18" s="15">
        <v>100</v>
      </c>
      <c r="C18" s="15">
        <v>2</v>
      </c>
      <c r="D18" s="15" t="s">
        <v>182</v>
      </c>
      <c r="E18">
        <f t="shared" si="0"/>
        <v>0</v>
      </c>
      <c r="F18" s="12"/>
      <c r="G18" s="5">
        <v>6.88</v>
      </c>
      <c r="H18" s="5">
        <f>G18*E18</f>
        <v>0</v>
      </c>
      <c r="I18" s="11" t="s">
        <v>161</v>
      </c>
    </row>
    <row r="19" spans="1:9" ht="48" x14ac:dyDescent="0.2">
      <c r="A19" s="15" t="s">
        <v>164</v>
      </c>
      <c r="B19" s="15">
        <v>100</v>
      </c>
      <c r="C19" s="15">
        <v>2</v>
      </c>
      <c r="D19" s="15" t="s">
        <v>182</v>
      </c>
      <c r="E19">
        <f t="shared" si="0"/>
        <v>0</v>
      </c>
      <c r="F19" s="12"/>
      <c r="G19" s="5">
        <v>6.88</v>
      </c>
      <c r="H19" s="5">
        <f t="shared" ref="H19:H31" si="1">G19*E19</f>
        <v>0</v>
      </c>
      <c r="I19" s="11" t="s">
        <v>161</v>
      </c>
    </row>
    <row r="20" spans="1:9" ht="48" x14ac:dyDescent="0.2">
      <c r="A20" s="15" t="s">
        <v>165</v>
      </c>
      <c r="B20" s="15">
        <v>100</v>
      </c>
      <c r="C20" s="15">
        <v>2</v>
      </c>
      <c r="D20" s="15" t="s">
        <v>182</v>
      </c>
      <c r="E20">
        <f t="shared" si="0"/>
        <v>0</v>
      </c>
      <c r="F20" s="12"/>
      <c r="G20" s="5">
        <v>6.88</v>
      </c>
      <c r="H20" s="5">
        <f t="shared" si="1"/>
        <v>0</v>
      </c>
      <c r="I20" s="11" t="s">
        <v>161</v>
      </c>
    </row>
    <row r="21" spans="1:9" ht="48" x14ac:dyDescent="0.2">
      <c r="A21" s="15" t="s">
        <v>166</v>
      </c>
      <c r="B21" s="15">
        <v>100</v>
      </c>
      <c r="C21" s="15">
        <v>4</v>
      </c>
      <c r="D21" s="15" t="s">
        <v>182</v>
      </c>
      <c r="E21">
        <f t="shared" si="0"/>
        <v>0</v>
      </c>
      <c r="F21" s="12"/>
      <c r="G21" s="5">
        <v>6.88</v>
      </c>
      <c r="H21" s="5">
        <f t="shared" si="1"/>
        <v>0</v>
      </c>
      <c r="I21" s="11" t="s">
        <v>161</v>
      </c>
    </row>
    <row r="22" spans="1:9" ht="48" x14ac:dyDescent="0.2">
      <c r="A22" s="15" t="s">
        <v>167</v>
      </c>
      <c r="B22" s="15">
        <v>100</v>
      </c>
      <c r="C22" s="15">
        <v>4</v>
      </c>
      <c r="D22" s="15" t="s">
        <v>182</v>
      </c>
      <c r="E22">
        <f t="shared" si="0"/>
        <v>0</v>
      </c>
      <c r="F22" s="12"/>
      <c r="G22" s="5">
        <v>6.88</v>
      </c>
      <c r="H22" s="5">
        <f t="shared" si="1"/>
        <v>0</v>
      </c>
      <c r="I22" s="11" t="s">
        <v>161</v>
      </c>
    </row>
    <row r="23" spans="1:9" ht="32" x14ac:dyDescent="0.2">
      <c r="A23" s="15" t="s">
        <v>148</v>
      </c>
      <c r="B23" s="15">
        <v>2</v>
      </c>
      <c r="C23" s="15" t="s">
        <v>169</v>
      </c>
      <c r="D23" s="15"/>
      <c r="E23">
        <v>2</v>
      </c>
      <c r="F23" s="12"/>
      <c r="G23" s="5">
        <v>31.24</v>
      </c>
      <c r="H23" s="5">
        <f>G23*E23</f>
        <v>62.48</v>
      </c>
      <c r="I23" s="1" t="s">
        <v>168</v>
      </c>
    </row>
    <row r="24" spans="1:9" ht="32" x14ac:dyDescent="0.2">
      <c r="A24" s="11" t="s">
        <v>226</v>
      </c>
      <c r="B24" s="11">
        <v>10</v>
      </c>
      <c r="C24" s="11">
        <v>1</v>
      </c>
      <c r="E24">
        <f>ROUNDUP(C24*$B$3/B24,0)</f>
        <v>0</v>
      </c>
      <c r="G24" s="5">
        <v>9.5</v>
      </c>
      <c r="H24" s="5">
        <f t="shared" si="1"/>
        <v>0</v>
      </c>
      <c r="I24" s="1" t="s">
        <v>171</v>
      </c>
    </row>
    <row r="25" spans="1:9" ht="80" x14ac:dyDescent="0.2">
      <c r="A25" s="11" t="s">
        <v>172</v>
      </c>
      <c r="B25" s="11">
        <v>8</v>
      </c>
      <c r="C25" s="11">
        <v>1</v>
      </c>
      <c r="E25">
        <f>ROUNDUP(C25*$B$3/B25,0)</f>
        <v>0</v>
      </c>
      <c r="G25" s="5">
        <v>9.99</v>
      </c>
      <c r="H25" s="5">
        <f t="shared" si="1"/>
        <v>0</v>
      </c>
      <c r="I25" s="1" t="s">
        <v>173</v>
      </c>
    </row>
    <row r="26" spans="1:9" x14ac:dyDescent="0.2">
      <c r="A26" s="11" t="s">
        <v>192</v>
      </c>
      <c r="C26" s="11">
        <v>2</v>
      </c>
      <c r="E26">
        <f>C26*B3</f>
        <v>0</v>
      </c>
      <c r="I26" s="1" t="s">
        <v>193</v>
      </c>
    </row>
    <row r="27" spans="1:9" ht="32" x14ac:dyDescent="0.2">
      <c r="A27" s="11" t="s">
        <v>175</v>
      </c>
      <c r="B27" s="11">
        <v>72</v>
      </c>
      <c r="C27" s="11">
        <v>6</v>
      </c>
      <c r="D27" s="11" t="s">
        <v>184</v>
      </c>
      <c r="E27">
        <f>ROUNDUP(C27*$B$3/B27,0)</f>
        <v>0</v>
      </c>
      <c r="G27" s="5">
        <v>6.37</v>
      </c>
      <c r="H27" s="5">
        <f t="shared" si="1"/>
        <v>0</v>
      </c>
      <c r="I27" s="1" t="s">
        <v>174</v>
      </c>
    </row>
    <row r="28" spans="1:9" s="4" customFormat="1" ht="32" x14ac:dyDescent="0.2">
      <c r="A28" s="23" t="s">
        <v>230</v>
      </c>
      <c r="B28" s="23">
        <v>25</v>
      </c>
      <c r="C28" s="23">
        <v>1</v>
      </c>
      <c r="D28" s="23"/>
      <c r="E28" s="4">
        <f>ROUNDUP(C28*$B$3/B28,0)</f>
        <v>0</v>
      </c>
      <c r="G28" s="9">
        <v>3.97</v>
      </c>
      <c r="H28" s="9">
        <f t="shared" si="1"/>
        <v>0</v>
      </c>
      <c r="I28" s="24" t="s">
        <v>231</v>
      </c>
    </row>
    <row r="29" spans="1:9" s="19" customFormat="1" x14ac:dyDescent="0.2">
      <c r="A29" s="21" t="s">
        <v>178</v>
      </c>
      <c r="B29" s="21"/>
      <c r="C29" s="21">
        <v>2</v>
      </c>
      <c r="D29" s="21"/>
      <c r="E29" t="e">
        <f>ROUNDUP(C29*$B$3/B29,0)</f>
        <v>#DIV/0!</v>
      </c>
      <c r="G29" s="20"/>
      <c r="H29" s="5" t="e">
        <f t="shared" si="1"/>
        <v>#DIV/0!</v>
      </c>
      <c r="I29" s="22"/>
    </row>
    <row r="30" spans="1:9" s="19" customFormat="1" x14ac:dyDescent="0.2">
      <c r="A30" s="21" t="s">
        <v>179</v>
      </c>
      <c r="B30" s="21"/>
      <c r="C30" s="21">
        <v>2</v>
      </c>
      <c r="D30" s="21"/>
      <c r="E30">
        <f>C30*B3</f>
        <v>0</v>
      </c>
      <c r="G30" s="20"/>
      <c r="H30" s="5">
        <f t="shared" si="1"/>
        <v>0</v>
      </c>
      <c r="I30" s="22"/>
    </row>
    <row r="31" spans="1:9" s="4" customFormat="1" ht="48" x14ac:dyDescent="0.2">
      <c r="A31" s="23" t="s">
        <v>181</v>
      </c>
      <c r="B31" s="23">
        <v>32</v>
      </c>
      <c r="C31" s="23">
        <v>1</v>
      </c>
      <c r="D31" s="23" t="s">
        <v>185</v>
      </c>
      <c r="E31">
        <f>ROUNDUP(C31*$B$3/B31,0)</f>
        <v>0</v>
      </c>
      <c r="G31" s="5">
        <v>6.42</v>
      </c>
      <c r="H31" s="9">
        <f t="shared" si="1"/>
        <v>0</v>
      </c>
      <c r="I31" s="24" t="s">
        <v>180</v>
      </c>
    </row>
    <row r="33" spans="1:8" x14ac:dyDescent="0.2">
      <c r="A33" s="1" t="s">
        <v>47</v>
      </c>
      <c r="B33" s="1"/>
      <c r="C33" s="1"/>
      <c r="D33" s="1"/>
      <c r="F33" s="5"/>
      <c r="H33" s="5" t="e">
        <f>SUM(H8:H31)</f>
        <v>#DIV/0!</v>
      </c>
    </row>
  </sheetData>
  <pageMargins left="0.75" right="0.75" top="1" bottom="1" header="0.5" footer="0.5"/>
  <pageSetup orientation="portrait" horizontalDpi="4294967292" verticalDpi="429496729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34"/>
  <sheetViews>
    <sheetView topLeftCell="A15" workbookViewId="0">
      <selection activeCell="B5" sqref="B5:E5"/>
    </sheetView>
  </sheetViews>
  <sheetFormatPr baseColWidth="10" defaultRowHeight="16" x14ac:dyDescent="0.2"/>
  <cols>
    <col min="1" max="1" width="32.33203125" style="11" customWidth="1"/>
    <col min="2" max="3" width="12.83203125" style="11" customWidth="1"/>
    <col min="4" max="4" width="8.83203125" style="11" customWidth="1"/>
    <col min="5" max="5" width="14.33203125" customWidth="1"/>
    <col min="6" max="6" width="3.83203125" customWidth="1"/>
    <col min="7" max="7" width="15.5" style="5" customWidth="1"/>
    <col min="8" max="8" width="14.33203125" style="5" customWidth="1"/>
    <col min="9" max="9" width="54.83203125" style="1" customWidth="1"/>
    <col min="10" max="10" width="12.33203125" customWidth="1"/>
  </cols>
  <sheetData>
    <row r="2" spans="1:9" x14ac:dyDescent="0.2">
      <c r="A2" s="11" t="s">
        <v>3</v>
      </c>
      <c r="B2" s="3"/>
      <c r="F2" s="4"/>
      <c r="G2" s="9"/>
      <c r="H2" s="9"/>
    </row>
    <row r="3" spans="1:9" x14ac:dyDescent="0.2">
      <c r="A3" s="11" t="s">
        <v>4</v>
      </c>
      <c r="B3" s="3"/>
      <c r="F3" s="4"/>
      <c r="G3" s="9"/>
      <c r="H3" s="9"/>
    </row>
    <row r="5" spans="1:9" s="8" customFormat="1" ht="32" x14ac:dyDescent="0.2">
      <c r="A5" s="7" t="s">
        <v>5</v>
      </c>
      <c r="B5" s="7" t="s">
        <v>154</v>
      </c>
      <c r="C5" s="7" t="s">
        <v>155</v>
      </c>
      <c r="D5" s="7" t="s">
        <v>183</v>
      </c>
      <c r="E5" s="7" t="s">
        <v>257</v>
      </c>
      <c r="F5" s="2"/>
      <c r="G5" s="10" t="s">
        <v>12</v>
      </c>
      <c r="H5" s="10" t="s">
        <v>7</v>
      </c>
      <c r="I5" s="7" t="s">
        <v>6</v>
      </c>
    </row>
    <row r="6" spans="1:9" s="8" customFormat="1" x14ac:dyDescent="0.2">
      <c r="A6" s="7"/>
      <c r="B6" s="7"/>
      <c r="C6" s="7"/>
      <c r="D6" s="7"/>
      <c r="E6" s="2"/>
      <c r="F6" s="2"/>
      <c r="G6" s="10"/>
      <c r="H6" s="10"/>
      <c r="I6" s="7"/>
    </row>
    <row r="7" spans="1:9" x14ac:dyDescent="0.2">
      <c r="A7" s="7" t="s">
        <v>102</v>
      </c>
      <c r="B7" s="7"/>
      <c r="C7" s="7"/>
      <c r="D7" s="7"/>
    </row>
    <row r="8" spans="1:9" ht="32" x14ac:dyDescent="0.2">
      <c r="A8" s="11" t="s">
        <v>103</v>
      </c>
      <c r="B8" s="11">
        <f>10*12</f>
        <v>120</v>
      </c>
      <c r="C8" s="11">
        <v>8</v>
      </c>
      <c r="D8" s="11" t="s">
        <v>94</v>
      </c>
      <c r="E8">
        <f>ROUNDUP(C8*$B$3/B8,0)</f>
        <v>0</v>
      </c>
      <c r="G8" s="5">
        <v>3.93</v>
      </c>
      <c r="H8" s="5">
        <f>G8*E8</f>
        <v>0</v>
      </c>
      <c r="I8" s="1" t="s">
        <v>104</v>
      </c>
    </row>
    <row r="9" spans="1:9" ht="32" x14ac:dyDescent="0.2">
      <c r="A9" s="11" t="s">
        <v>105</v>
      </c>
      <c r="B9" s="11">
        <f>10*12</f>
        <v>120</v>
      </c>
      <c r="C9" s="11">
        <v>8</v>
      </c>
      <c r="E9">
        <f>ROUNDUP(C9*$B$3/B9,0)</f>
        <v>0</v>
      </c>
      <c r="G9" s="5">
        <v>23.76</v>
      </c>
      <c r="H9" s="5">
        <f t="shared" ref="H9:H31" si="0">G9*E9</f>
        <v>0</v>
      </c>
      <c r="I9" s="1" t="s">
        <v>106</v>
      </c>
    </row>
    <row r="10" spans="1:9" x14ac:dyDescent="0.2">
      <c r="A10" s="11" t="s">
        <v>95</v>
      </c>
      <c r="B10" s="11">
        <v>1</v>
      </c>
      <c r="C10" s="11">
        <v>1</v>
      </c>
      <c r="E10">
        <f t="shared" ref="E10:E25" si="1">ROUNDUP(C10*$B$3/B10,0)</f>
        <v>0</v>
      </c>
      <c r="G10" s="5">
        <v>0.87</v>
      </c>
      <c r="H10" s="5">
        <f t="shared" si="0"/>
        <v>0</v>
      </c>
      <c r="I10" t="s">
        <v>110</v>
      </c>
    </row>
    <row r="11" spans="1:9" x14ac:dyDescent="0.2">
      <c r="A11" s="11" t="s">
        <v>96</v>
      </c>
      <c r="B11" s="11">
        <v>1</v>
      </c>
      <c r="C11" s="11">
        <v>1</v>
      </c>
      <c r="E11">
        <f t="shared" si="1"/>
        <v>0</v>
      </c>
      <c r="G11" s="5">
        <v>0.94</v>
      </c>
      <c r="H11" s="5">
        <f t="shared" si="0"/>
        <v>0</v>
      </c>
      <c r="I11" t="s">
        <v>109</v>
      </c>
    </row>
    <row r="12" spans="1:9" x14ac:dyDescent="0.2">
      <c r="A12" s="11" t="s">
        <v>97</v>
      </c>
      <c r="B12" s="11">
        <v>8</v>
      </c>
      <c r="C12" s="11">
        <v>1</v>
      </c>
      <c r="D12" s="11" t="s">
        <v>54</v>
      </c>
      <c r="E12">
        <f t="shared" si="1"/>
        <v>0</v>
      </c>
      <c r="G12" s="5">
        <v>1.07</v>
      </c>
      <c r="H12" s="5">
        <f>G12*E12</f>
        <v>0</v>
      </c>
      <c r="I12" s="12" t="s">
        <v>107</v>
      </c>
    </row>
    <row r="13" spans="1:9" ht="32" x14ac:dyDescent="0.2">
      <c r="A13" s="11" t="s">
        <v>98</v>
      </c>
      <c r="B13" s="11">
        <v>8</v>
      </c>
      <c r="C13" s="11">
        <v>1</v>
      </c>
      <c r="D13" s="11" t="s">
        <v>54</v>
      </c>
      <c r="E13">
        <f t="shared" si="1"/>
        <v>0</v>
      </c>
      <c r="G13" s="5">
        <v>2.57</v>
      </c>
      <c r="H13" s="5">
        <f t="shared" si="0"/>
        <v>0</v>
      </c>
      <c r="I13" s="1" t="s">
        <v>111</v>
      </c>
    </row>
    <row r="14" spans="1:9" x14ac:dyDescent="0.2">
      <c r="A14" s="11" t="s">
        <v>99</v>
      </c>
      <c r="H14" s="5">
        <f t="shared" si="0"/>
        <v>0</v>
      </c>
    </row>
    <row r="15" spans="1:9" ht="32" x14ac:dyDescent="0.2">
      <c r="A15" s="11" t="s">
        <v>112</v>
      </c>
      <c r="B15" s="11">
        <v>100</v>
      </c>
      <c r="C15" s="11">
        <v>1</v>
      </c>
      <c r="D15" s="11" t="s">
        <v>54</v>
      </c>
      <c r="E15">
        <f t="shared" si="1"/>
        <v>0</v>
      </c>
      <c r="G15" s="5">
        <v>6.29</v>
      </c>
      <c r="H15" s="5">
        <f t="shared" si="0"/>
        <v>0</v>
      </c>
      <c r="I15" s="1" t="s">
        <v>115</v>
      </c>
    </row>
    <row r="16" spans="1:9" ht="32" x14ac:dyDescent="0.2">
      <c r="A16" s="18" t="s">
        <v>113</v>
      </c>
      <c r="B16" s="18">
        <v>1</v>
      </c>
      <c r="C16" s="18">
        <v>2</v>
      </c>
      <c r="D16" s="18"/>
      <c r="E16">
        <f>C16*B3</f>
        <v>0</v>
      </c>
      <c r="G16" s="5">
        <v>1.21</v>
      </c>
      <c r="H16" s="5">
        <f t="shared" si="0"/>
        <v>0</v>
      </c>
      <c r="I16" s="1" t="s">
        <v>114</v>
      </c>
    </row>
    <row r="17" spans="1:9" ht="32" x14ac:dyDescent="0.2">
      <c r="A17" s="11" t="s">
        <v>117</v>
      </c>
      <c r="B17" s="11">
        <v>200</v>
      </c>
      <c r="C17" s="11">
        <v>1</v>
      </c>
      <c r="D17" s="11" t="s">
        <v>54</v>
      </c>
      <c r="E17">
        <f t="shared" si="1"/>
        <v>0</v>
      </c>
      <c r="G17" s="5">
        <v>99.98</v>
      </c>
      <c r="H17" s="5">
        <f t="shared" si="0"/>
        <v>0</v>
      </c>
      <c r="I17" s="1" t="s">
        <v>116</v>
      </c>
    </row>
    <row r="18" spans="1:9" ht="32" x14ac:dyDescent="0.2">
      <c r="A18" s="11" t="s">
        <v>119</v>
      </c>
      <c r="B18" s="11">
        <v>55</v>
      </c>
      <c r="C18" s="11">
        <v>2</v>
      </c>
      <c r="D18" s="11" t="s">
        <v>100</v>
      </c>
      <c r="E18">
        <f t="shared" si="1"/>
        <v>0</v>
      </c>
      <c r="G18" s="5">
        <v>3.98</v>
      </c>
      <c r="H18" s="5">
        <f t="shared" si="0"/>
        <v>0</v>
      </c>
      <c r="I18" s="1" t="s">
        <v>118</v>
      </c>
    </row>
    <row r="19" spans="1:9" ht="32" x14ac:dyDescent="0.2">
      <c r="A19" s="11" t="s">
        <v>121</v>
      </c>
      <c r="B19" s="11">
        <v>180</v>
      </c>
      <c r="C19" s="11">
        <v>10</v>
      </c>
      <c r="E19">
        <f t="shared" si="1"/>
        <v>0</v>
      </c>
      <c r="G19" s="5">
        <v>2.98</v>
      </c>
      <c r="H19" s="5">
        <f t="shared" si="0"/>
        <v>0</v>
      </c>
      <c r="I19" s="1" t="s">
        <v>120</v>
      </c>
    </row>
    <row r="20" spans="1:9" ht="32" x14ac:dyDescent="0.2">
      <c r="A20" s="11" t="s">
        <v>142</v>
      </c>
      <c r="B20" s="11">
        <v>325</v>
      </c>
      <c r="C20" s="11">
        <v>5</v>
      </c>
      <c r="D20" s="11" t="s">
        <v>54</v>
      </c>
      <c r="E20">
        <f t="shared" si="1"/>
        <v>0</v>
      </c>
      <c r="G20" s="5">
        <v>3.61</v>
      </c>
      <c r="H20" s="5">
        <f t="shared" si="0"/>
        <v>0</v>
      </c>
      <c r="I20" s="1" t="s">
        <v>141</v>
      </c>
    </row>
    <row r="21" spans="1:9" ht="32" x14ac:dyDescent="0.2">
      <c r="A21" s="11" t="s">
        <v>123</v>
      </c>
      <c r="B21" s="11">
        <v>75</v>
      </c>
      <c r="C21" s="11">
        <v>2</v>
      </c>
      <c r="D21" s="11" t="s">
        <v>54</v>
      </c>
      <c r="E21">
        <f t="shared" si="1"/>
        <v>0</v>
      </c>
      <c r="G21" s="5">
        <v>17</v>
      </c>
      <c r="H21" s="5">
        <f t="shared" si="0"/>
        <v>0</v>
      </c>
      <c r="I21" s="1" t="s">
        <v>122</v>
      </c>
    </row>
    <row r="22" spans="1:9" x14ac:dyDescent="0.2">
      <c r="A22" s="11" t="s">
        <v>101</v>
      </c>
      <c r="H22" s="5">
        <f t="shared" si="0"/>
        <v>0</v>
      </c>
    </row>
    <row r="23" spans="1:9" ht="32" x14ac:dyDescent="0.2">
      <c r="A23" s="11" t="s">
        <v>140</v>
      </c>
      <c r="B23" s="11">
        <v>100</v>
      </c>
      <c r="C23" s="11">
        <v>4</v>
      </c>
      <c r="E23">
        <f t="shared" si="1"/>
        <v>0</v>
      </c>
      <c r="H23" s="5">
        <f t="shared" si="0"/>
        <v>0</v>
      </c>
      <c r="I23" s="1" t="s">
        <v>139</v>
      </c>
    </row>
    <row r="24" spans="1:9" ht="32" x14ac:dyDescent="0.2">
      <c r="A24" s="11" t="s">
        <v>125</v>
      </c>
      <c r="B24" s="11">
        <f>3*10</f>
        <v>30</v>
      </c>
      <c r="C24" s="11">
        <v>1</v>
      </c>
      <c r="D24" s="11" t="s">
        <v>54</v>
      </c>
      <c r="E24">
        <f t="shared" si="1"/>
        <v>0</v>
      </c>
      <c r="H24" s="5">
        <f t="shared" si="0"/>
        <v>0</v>
      </c>
      <c r="I24" s="1" t="s">
        <v>124</v>
      </c>
    </row>
    <row r="25" spans="1:9" ht="32" x14ac:dyDescent="0.2">
      <c r="A25" s="11" t="s">
        <v>134</v>
      </c>
      <c r="B25" s="11">
        <v>100</v>
      </c>
      <c r="C25" s="11">
        <v>4</v>
      </c>
      <c r="E25">
        <f t="shared" si="1"/>
        <v>0</v>
      </c>
      <c r="G25" s="5">
        <v>7.25</v>
      </c>
      <c r="H25" s="5">
        <f t="shared" si="0"/>
        <v>0</v>
      </c>
      <c r="I25" s="1" t="s">
        <v>133</v>
      </c>
    </row>
    <row r="26" spans="1:9" ht="48" x14ac:dyDescent="0.2">
      <c r="A26" s="11" t="s">
        <v>136</v>
      </c>
      <c r="B26" s="11">
        <v>100</v>
      </c>
      <c r="C26" s="11">
        <v>4</v>
      </c>
      <c r="E26">
        <f t="shared" ref="E26" si="2">ROUNDUP(C26*$B$3/B26,0)</f>
        <v>0</v>
      </c>
      <c r="G26" s="5">
        <v>6.21</v>
      </c>
      <c r="H26" s="5">
        <f t="shared" si="0"/>
        <v>0</v>
      </c>
      <c r="I26" s="1" t="s">
        <v>135</v>
      </c>
    </row>
    <row r="27" spans="1:9" ht="32" x14ac:dyDescent="0.2">
      <c r="A27" s="11" t="s">
        <v>138</v>
      </c>
      <c r="B27" s="11">
        <v>100</v>
      </c>
      <c r="C27" s="11">
        <v>4</v>
      </c>
      <c r="E27">
        <f t="shared" ref="E27:E31" si="3">ROUNDUP(C27*$B$3/B27,0)</f>
        <v>0</v>
      </c>
      <c r="G27" s="5">
        <v>4.24</v>
      </c>
      <c r="H27" s="5">
        <f t="shared" si="0"/>
        <v>0</v>
      </c>
      <c r="I27" s="1" t="s">
        <v>137</v>
      </c>
    </row>
    <row r="28" spans="1:9" ht="32" x14ac:dyDescent="0.2">
      <c r="A28" s="11" t="s">
        <v>127</v>
      </c>
      <c r="B28" s="11">
        <v>650</v>
      </c>
      <c r="C28" s="11">
        <v>10</v>
      </c>
      <c r="E28">
        <f>ROUNDUP((C28*$B$3+'Unit 4 Elec E'!C26*'Unit 4 Elec E'!B3)/B28,0)</f>
        <v>0</v>
      </c>
      <c r="G28" s="5">
        <v>9.4700000000000006</v>
      </c>
      <c r="H28" s="5">
        <f t="shared" si="0"/>
        <v>0</v>
      </c>
      <c r="I28" s="1" t="s">
        <v>126</v>
      </c>
    </row>
    <row r="29" spans="1:9" ht="32" x14ac:dyDescent="0.2">
      <c r="A29" s="11" t="s">
        <v>129</v>
      </c>
      <c r="B29" s="11">
        <v>250</v>
      </c>
      <c r="C29" s="11">
        <v>1</v>
      </c>
      <c r="D29" s="11" t="s">
        <v>54</v>
      </c>
      <c r="E29">
        <f t="shared" si="3"/>
        <v>0</v>
      </c>
      <c r="G29" s="5">
        <v>30.87</v>
      </c>
      <c r="H29" s="5">
        <f t="shared" si="0"/>
        <v>0</v>
      </c>
      <c r="I29" s="1" t="s">
        <v>128</v>
      </c>
    </row>
    <row r="30" spans="1:9" x14ac:dyDescent="0.2">
      <c r="A30" s="11" t="s">
        <v>130</v>
      </c>
      <c r="B30" s="11">
        <v>60</v>
      </c>
      <c r="C30" s="11">
        <v>1</v>
      </c>
      <c r="E30">
        <f t="shared" si="3"/>
        <v>0</v>
      </c>
      <c r="G30" s="5">
        <v>19.97</v>
      </c>
      <c r="H30" s="5">
        <f t="shared" si="0"/>
        <v>0</v>
      </c>
    </row>
    <row r="31" spans="1:9" ht="48" x14ac:dyDescent="0.2">
      <c r="A31" s="11" t="s">
        <v>132</v>
      </c>
      <c r="B31" s="11">
        <v>6</v>
      </c>
      <c r="C31" s="11">
        <v>0.5</v>
      </c>
      <c r="E31">
        <f t="shared" si="3"/>
        <v>0</v>
      </c>
      <c r="G31" s="5">
        <v>9.8800000000000008</v>
      </c>
      <c r="H31" s="5">
        <f t="shared" si="0"/>
        <v>0</v>
      </c>
      <c r="I31" s="1" t="s">
        <v>131</v>
      </c>
    </row>
    <row r="34" spans="1:8" x14ac:dyDescent="0.2">
      <c r="A34" s="1" t="s">
        <v>47</v>
      </c>
      <c r="B34" s="1"/>
      <c r="C34" s="1"/>
      <c r="D34" s="1"/>
      <c r="F34" s="5"/>
      <c r="H34" s="5">
        <f>SUM(H8:H31)</f>
        <v>0</v>
      </c>
    </row>
  </sheetData>
  <pageMargins left="0.75" right="0.75" top="1" bottom="1" header="0.5" footer="0.5"/>
  <pageSetup orientation="portrait" horizontalDpi="4294967292" verticalDpi="4294967292"/>
  <ignoredErrors>
    <ignoredError sqref="E23:E24" emptyCellReference="1"/>
  </ignoredError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61"/>
  <sheetViews>
    <sheetView workbookViewId="0">
      <selection activeCell="I29" sqref="I29"/>
    </sheetView>
  </sheetViews>
  <sheetFormatPr baseColWidth="10" defaultRowHeight="16" x14ac:dyDescent="0.2"/>
  <cols>
    <col min="1" max="1" width="32.33203125" style="11" customWidth="1"/>
    <col min="2" max="3" width="13.1640625" style="11" customWidth="1"/>
    <col min="4" max="4" width="9.1640625" style="11" customWidth="1"/>
    <col min="5" max="5" width="14.33203125" style="13" customWidth="1"/>
    <col min="6" max="6" width="3.5" style="13" customWidth="1"/>
    <col min="7" max="7" width="15.5" style="31" customWidth="1"/>
    <col min="8" max="8" width="14.33203125" style="31" customWidth="1"/>
    <col min="9" max="9" width="54.83203125" style="1" customWidth="1"/>
    <col min="10" max="10" width="12.33203125" style="13" customWidth="1"/>
    <col min="11" max="16384" width="10.83203125" style="13"/>
  </cols>
  <sheetData>
    <row r="2" spans="1:9" x14ac:dyDescent="0.2">
      <c r="A2" s="11" t="s">
        <v>3</v>
      </c>
      <c r="B2" s="26"/>
      <c r="F2" s="27"/>
      <c r="G2" s="28"/>
      <c r="H2" s="28"/>
    </row>
    <row r="3" spans="1:9" x14ac:dyDescent="0.2">
      <c r="A3" s="11" t="s">
        <v>4</v>
      </c>
      <c r="B3" s="26"/>
      <c r="F3" s="27"/>
      <c r="G3" s="28"/>
      <c r="H3" s="28"/>
    </row>
    <row r="4" spans="1:9" x14ac:dyDescent="0.2">
      <c r="A4" s="11" t="s">
        <v>242</v>
      </c>
      <c r="B4" s="26"/>
      <c r="F4" s="27"/>
      <c r="G4" s="28"/>
      <c r="H4" s="28"/>
    </row>
    <row r="6" spans="1:9" s="30" customFormat="1" ht="32" x14ac:dyDescent="0.2">
      <c r="A6" s="7" t="s">
        <v>5</v>
      </c>
      <c r="B6" s="7" t="s">
        <v>154</v>
      </c>
      <c r="C6" s="7" t="s">
        <v>155</v>
      </c>
      <c r="D6" s="7" t="s">
        <v>183</v>
      </c>
      <c r="E6" s="7" t="s">
        <v>257</v>
      </c>
      <c r="F6" s="17"/>
      <c r="G6" s="29" t="s">
        <v>12</v>
      </c>
      <c r="H6" s="29" t="s">
        <v>7</v>
      </c>
      <c r="I6" s="7" t="s">
        <v>6</v>
      </c>
    </row>
    <row r="7" spans="1:9" s="30" customFormat="1" x14ac:dyDescent="0.2">
      <c r="A7" s="7"/>
      <c r="B7" s="7"/>
      <c r="C7" s="7"/>
      <c r="D7" s="7"/>
      <c r="E7" s="17"/>
      <c r="F7" s="17"/>
      <c r="G7" s="29"/>
      <c r="H7" s="29"/>
      <c r="I7" s="7"/>
    </row>
    <row r="8" spans="1:9" x14ac:dyDescent="0.2">
      <c r="A8" s="7" t="s">
        <v>186</v>
      </c>
      <c r="B8" s="7"/>
      <c r="C8" s="7"/>
      <c r="D8" s="7"/>
    </row>
    <row r="9" spans="1:9" ht="32" x14ac:dyDescent="0.2">
      <c r="A9" s="11" t="s">
        <v>150</v>
      </c>
      <c r="B9" s="11">
        <v>100</v>
      </c>
      <c r="C9" s="11">
        <v>1</v>
      </c>
      <c r="E9" s="13">
        <f>ROUNDUP(C9*$B$3/B9,0)</f>
        <v>0</v>
      </c>
      <c r="G9" s="31">
        <v>4.99</v>
      </c>
      <c r="H9" s="31">
        <f>G9*E9</f>
        <v>0</v>
      </c>
      <c r="I9" s="1" t="s">
        <v>149</v>
      </c>
    </row>
    <row r="10" spans="1:9" ht="32" x14ac:dyDescent="0.2">
      <c r="A10" s="11" t="s">
        <v>145</v>
      </c>
      <c r="B10" s="11">
        <v>50</v>
      </c>
      <c r="C10" s="11">
        <v>1</v>
      </c>
      <c r="E10" s="13">
        <f>ROUNDUP(C10*$B$3/B10,0)</f>
        <v>0</v>
      </c>
      <c r="F10" s="14"/>
      <c r="G10" s="31">
        <v>2.81</v>
      </c>
      <c r="H10" s="31">
        <f>G10*E10</f>
        <v>0</v>
      </c>
      <c r="I10" s="11" t="s">
        <v>156</v>
      </c>
    </row>
    <row r="11" spans="1:9" s="32" customFormat="1" ht="48" x14ac:dyDescent="0.2">
      <c r="A11" s="25" t="s">
        <v>187</v>
      </c>
      <c r="B11" s="25">
        <v>1</v>
      </c>
      <c r="C11" s="25">
        <v>1</v>
      </c>
      <c r="D11" s="25"/>
      <c r="E11" s="13">
        <f>ROUNDUP(C11*$B$3/B11,0)</f>
        <v>0</v>
      </c>
      <c r="G11" s="33" t="s">
        <v>256</v>
      </c>
      <c r="H11" s="31">
        <v>0</v>
      </c>
      <c r="I11" s="25" t="s">
        <v>188</v>
      </c>
    </row>
    <row r="12" spans="1:9" s="32" customFormat="1" ht="32" x14ac:dyDescent="0.2">
      <c r="A12" s="25" t="s">
        <v>222</v>
      </c>
      <c r="B12" s="25">
        <v>1</v>
      </c>
      <c r="C12" s="25"/>
      <c r="D12" s="25"/>
      <c r="E12" s="32">
        <v>4</v>
      </c>
      <c r="G12" s="33">
        <v>10.29</v>
      </c>
      <c r="H12" s="31">
        <f t="shared" ref="H12:H35" si="0">G12*E12</f>
        <v>41.16</v>
      </c>
      <c r="I12" s="25" t="s">
        <v>220</v>
      </c>
    </row>
    <row r="13" spans="1:9" s="32" customFormat="1" ht="32" x14ac:dyDescent="0.2">
      <c r="A13" s="25" t="s">
        <v>223</v>
      </c>
      <c r="B13" s="25">
        <v>24</v>
      </c>
      <c r="C13" s="25">
        <v>0.25</v>
      </c>
      <c r="D13" s="25"/>
      <c r="E13" s="13">
        <f t="shared" ref="E13:E21" si="1">ROUNDUP(C13*$B$3/B13,0)</f>
        <v>0</v>
      </c>
      <c r="G13" s="33">
        <v>3.3</v>
      </c>
      <c r="H13" s="31">
        <f t="shared" si="0"/>
        <v>0</v>
      </c>
      <c r="I13" s="25" t="s">
        <v>221</v>
      </c>
    </row>
    <row r="14" spans="1:9" s="32" customFormat="1" ht="32" x14ac:dyDescent="0.2">
      <c r="A14" s="25" t="s">
        <v>219</v>
      </c>
      <c r="B14" s="25">
        <v>330</v>
      </c>
      <c r="C14" s="25">
        <v>2</v>
      </c>
      <c r="D14" s="25"/>
      <c r="E14" s="13">
        <f t="shared" si="1"/>
        <v>0</v>
      </c>
      <c r="G14" s="33">
        <v>9.68</v>
      </c>
      <c r="H14" s="31">
        <f t="shared" si="0"/>
        <v>0</v>
      </c>
      <c r="I14" s="25" t="s">
        <v>218</v>
      </c>
    </row>
    <row r="15" spans="1:9" s="32" customFormat="1" ht="32" x14ac:dyDescent="0.2">
      <c r="A15" s="25" t="s">
        <v>213</v>
      </c>
      <c r="B15" s="25">
        <v>20</v>
      </c>
      <c r="C15" s="25">
        <v>1</v>
      </c>
      <c r="D15" s="25"/>
      <c r="E15" s="13">
        <f t="shared" si="1"/>
        <v>0</v>
      </c>
      <c r="G15" s="33">
        <v>4.34</v>
      </c>
      <c r="H15" s="31">
        <f t="shared" si="0"/>
        <v>0</v>
      </c>
      <c r="I15" s="25" t="s">
        <v>212</v>
      </c>
    </row>
    <row r="16" spans="1:9" s="32" customFormat="1" ht="32" x14ac:dyDescent="0.2">
      <c r="A16" s="25" t="s">
        <v>210</v>
      </c>
      <c r="B16" s="25">
        <v>100</v>
      </c>
      <c r="C16" s="25">
        <v>3</v>
      </c>
      <c r="D16" s="25"/>
      <c r="E16" s="13">
        <f t="shared" si="1"/>
        <v>0</v>
      </c>
      <c r="G16" s="33">
        <v>12.95</v>
      </c>
      <c r="H16" s="31">
        <f t="shared" si="0"/>
        <v>0</v>
      </c>
      <c r="I16" s="25" t="s">
        <v>208</v>
      </c>
    </row>
    <row r="17" spans="1:9" s="32" customFormat="1" ht="32" x14ac:dyDescent="0.2">
      <c r="A17" s="25" t="s">
        <v>209</v>
      </c>
      <c r="B17" s="25">
        <v>100</v>
      </c>
      <c r="C17" s="25">
        <v>2</v>
      </c>
      <c r="D17" s="25"/>
      <c r="E17" s="13">
        <f t="shared" si="1"/>
        <v>0</v>
      </c>
      <c r="G17" s="33">
        <v>8.48</v>
      </c>
      <c r="H17" s="31">
        <f t="shared" si="0"/>
        <v>0</v>
      </c>
      <c r="I17" s="25" t="s">
        <v>211</v>
      </c>
    </row>
    <row r="18" spans="1:9" s="32" customFormat="1" ht="32" x14ac:dyDescent="0.2">
      <c r="A18" s="25" t="s">
        <v>215</v>
      </c>
      <c r="B18" s="25">
        <v>100</v>
      </c>
      <c r="C18" s="25">
        <v>2</v>
      </c>
      <c r="D18" s="25"/>
      <c r="E18" s="13">
        <f t="shared" si="1"/>
        <v>0</v>
      </c>
      <c r="G18" s="33">
        <v>3.75</v>
      </c>
      <c r="H18" s="31">
        <f t="shared" si="0"/>
        <v>0</v>
      </c>
      <c r="I18" s="25" t="s">
        <v>214</v>
      </c>
    </row>
    <row r="19" spans="1:9" s="32" customFormat="1" ht="32" x14ac:dyDescent="0.2">
      <c r="A19" s="25" t="s">
        <v>217</v>
      </c>
      <c r="B19" s="25">
        <v>1</v>
      </c>
      <c r="C19" s="25">
        <v>0.02</v>
      </c>
      <c r="D19" s="25" t="s">
        <v>205</v>
      </c>
      <c r="E19" s="32">
        <f t="shared" si="1"/>
        <v>0</v>
      </c>
      <c r="G19" s="33">
        <v>5.87</v>
      </c>
      <c r="H19" s="31">
        <f t="shared" si="0"/>
        <v>0</v>
      </c>
      <c r="I19" s="25" t="s">
        <v>216</v>
      </c>
    </row>
    <row r="20" spans="1:9" customFormat="1" ht="80" x14ac:dyDescent="0.2">
      <c r="A20" s="11" t="s">
        <v>172</v>
      </c>
      <c r="B20" s="11">
        <v>8</v>
      </c>
      <c r="C20" s="11">
        <v>1</v>
      </c>
      <c r="D20" s="11"/>
      <c r="E20">
        <f t="shared" si="1"/>
        <v>0</v>
      </c>
      <c r="G20" s="5">
        <v>9.99</v>
      </c>
      <c r="H20" s="5">
        <f t="shared" si="0"/>
        <v>0</v>
      </c>
      <c r="I20" s="1" t="s">
        <v>173</v>
      </c>
    </row>
    <row r="21" spans="1:9" s="32" customFormat="1" ht="32" x14ac:dyDescent="0.2">
      <c r="A21" s="25" t="s">
        <v>225</v>
      </c>
      <c r="B21" s="25">
        <v>10</v>
      </c>
      <c r="C21" s="25">
        <v>1</v>
      </c>
      <c r="D21" s="25"/>
      <c r="E21" s="32">
        <f t="shared" si="1"/>
        <v>0</v>
      </c>
      <c r="G21" s="33">
        <v>7.9</v>
      </c>
      <c r="H21" s="31">
        <f t="shared" si="0"/>
        <v>0</v>
      </c>
      <c r="I21" s="25" t="s">
        <v>224</v>
      </c>
    </row>
    <row r="22" spans="1:9" s="32" customFormat="1" ht="32" x14ac:dyDescent="0.2">
      <c r="A22" s="25" t="s">
        <v>239</v>
      </c>
      <c r="B22" s="25">
        <v>1</v>
      </c>
      <c r="C22" s="25"/>
      <c r="D22" s="25"/>
      <c r="E22" s="32">
        <v>8</v>
      </c>
      <c r="G22" s="33">
        <v>19.989999999999998</v>
      </c>
      <c r="H22" s="31">
        <f t="shared" si="0"/>
        <v>159.91999999999999</v>
      </c>
      <c r="I22" s="25" t="s">
        <v>227</v>
      </c>
    </row>
    <row r="23" spans="1:9" s="32" customFormat="1" ht="32" x14ac:dyDescent="0.2">
      <c r="A23" s="25" t="s">
        <v>229</v>
      </c>
      <c r="B23" s="25">
        <v>30</v>
      </c>
      <c r="C23" s="25"/>
      <c r="D23" s="25"/>
      <c r="E23" s="32">
        <v>1</v>
      </c>
      <c r="G23" s="33">
        <v>6.29</v>
      </c>
      <c r="H23" s="31">
        <f t="shared" si="0"/>
        <v>6.29</v>
      </c>
      <c r="I23" s="25" t="s">
        <v>228</v>
      </c>
    </row>
    <row r="24" spans="1:9" s="32" customFormat="1" x14ac:dyDescent="0.2">
      <c r="A24" s="25" t="s">
        <v>189</v>
      </c>
      <c r="B24" s="25"/>
      <c r="C24" s="25"/>
      <c r="D24" s="25"/>
      <c r="G24" s="33"/>
      <c r="H24" s="31">
        <f t="shared" si="0"/>
        <v>0</v>
      </c>
      <c r="I24" s="25" t="s">
        <v>232</v>
      </c>
    </row>
    <row r="25" spans="1:9" s="32" customFormat="1" ht="32" x14ac:dyDescent="0.2">
      <c r="A25" s="25" t="s">
        <v>234</v>
      </c>
      <c r="B25" s="25">
        <v>1000</v>
      </c>
      <c r="C25" s="25">
        <v>5</v>
      </c>
      <c r="D25" s="25"/>
      <c r="E25" s="32">
        <f>ROUNDUP(C25*$B$3/B25,0)</f>
        <v>0</v>
      </c>
      <c r="G25" s="33">
        <v>9.33</v>
      </c>
      <c r="H25" s="31">
        <f t="shared" si="0"/>
        <v>0</v>
      </c>
      <c r="I25" s="25" t="s">
        <v>233</v>
      </c>
    </row>
    <row r="26" spans="1:9" s="32" customFormat="1" x14ac:dyDescent="0.2">
      <c r="A26" s="25"/>
      <c r="B26" s="25"/>
      <c r="C26" s="25"/>
      <c r="D26" s="25"/>
      <c r="G26" s="33"/>
      <c r="H26" s="31"/>
      <c r="I26" s="25"/>
    </row>
    <row r="27" spans="1:9" s="32" customFormat="1" x14ac:dyDescent="0.2">
      <c r="A27" s="7" t="s">
        <v>194</v>
      </c>
      <c r="B27" s="25"/>
      <c r="C27" s="25"/>
      <c r="D27" s="25"/>
      <c r="G27" s="33"/>
      <c r="H27" s="31"/>
      <c r="I27" s="25"/>
    </row>
    <row r="28" spans="1:9" s="32" customFormat="1" ht="32" x14ac:dyDescent="0.2">
      <c r="A28" s="11" t="s">
        <v>267</v>
      </c>
      <c r="B28" s="42" t="s">
        <v>269</v>
      </c>
      <c r="C28" s="42"/>
      <c r="D28" s="42"/>
      <c r="E28" s="42"/>
      <c r="G28" s="33"/>
      <c r="H28" s="31"/>
      <c r="I28" s="25" t="s">
        <v>268</v>
      </c>
    </row>
    <row r="29" spans="1:9" s="32" customFormat="1" ht="32" x14ac:dyDescent="0.2">
      <c r="A29" s="11" t="s">
        <v>373</v>
      </c>
      <c r="B29" s="40">
        <v>16</v>
      </c>
      <c r="C29" s="40"/>
      <c r="D29" s="40" t="s">
        <v>371</v>
      </c>
      <c r="E29" s="40">
        <v>1</v>
      </c>
      <c r="G29" s="33">
        <v>19.989999999999998</v>
      </c>
      <c r="H29" s="31">
        <f t="shared" si="0"/>
        <v>19.989999999999998</v>
      </c>
      <c r="I29" s="25" t="s">
        <v>372</v>
      </c>
    </row>
    <row r="30" spans="1:9" s="32" customFormat="1" ht="32" x14ac:dyDescent="0.2">
      <c r="A30" s="25" t="s">
        <v>195</v>
      </c>
      <c r="B30" s="25"/>
      <c r="C30" s="25">
        <v>1</v>
      </c>
      <c r="D30" s="25"/>
      <c r="E30" s="32">
        <f>C30*B3</f>
        <v>0</v>
      </c>
      <c r="G30" s="33" t="s">
        <v>256</v>
      </c>
      <c r="H30" s="31">
        <v>0</v>
      </c>
      <c r="I30" s="25" t="s">
        <v>202</v>
      </c>
    </row>
    <row r="31" spans="1:9" s="32" customFormat="1" ht="32" x14ac:dyDescent="0.2">
      <c r="A31" s="25" t="s">
        <v>198</v>
      </c>
      <c r="B31" s="25">
        <v>20</v>
      </c>
      <c r="C31" s="25">
        <v>2</v>
      </c>
      <c r="D31" s="25" t="s">
        <v>54</v>
      </c>
      <c r="E31" s="13">
        <f>ROUNDUP(C31*$B$3/B31,0)</f>
        <v>0</v>
      </c>
      <c r="G31" s="33">
        <v>2.99</v>
      </c>
      <c r="H31" s="31">
        <f t="shared" si="0"/>
        <v>0</v>
      </c>
      <c r="I31" s="25" t="s">
        <v>199</v>
      </c>
    </row>
    <row r="32" spans="1:9" s="32" customFormat="1" ht="32" x14ac:dyDescent="0.2">
      <c r="A32" s="25" t="s">
        <v>201</v>
      </c>
      <c r="B32" s="25">
        <v>4</v>
      </c>
      <c r="C32" s="25">
        <v>1</v>
      </c>
      <c r="D32" s="25"/>
      <c r="E32" s="13">
        <f>ROUNDUP(C32*$B$3/B32,0)</f>
        <v>0</v>
      </c>
      <c r="G32" s="33">
        <v>1.19</v>
      </c>
      <c r="H32" s="31">
        <f t="shared" si="0"/>
        <v>0</v>
      </c>
      <c r="I32" s="25" t="s">
        <v>200</v>
      </c>
    </row>
    <row r="33" spans="1:9" s="32" customFormat="1" ht="112" x14ac:dyDescent="0.2">
      <c r="A33" s="25" t="s">
        <v>196</v>
      </c>
      <c r="B33" s="25">
        <v>1</v>
      </c>
      <c r="C33" s="25">
        <v>0.5</v>
      </c>
      <c r="D33" s="25" t="s">
        <v>204</v>
      </c>
      <c r="E33" s="13">
        <f>ROUNDUP(C33*$B$3/B33,0)</f>
        <v>0</v>
      </c>
      <c r="G33" s="33">
        <v>10.97</v>
      </c>
      <c r="H33" s="31">
        <f t="shared" si="0"/>
        <v>0</v>
      </c>
      <c r="I33" s="25" t="s">
        <v>203</v>
      </c>
    </row>
    <row r="34" spans="1:9" s="32" customFormat="1" x14ac:dyDescent="0.2">
      <c r="A34" s="25" t="s">
        <v>197</v>
      </c>
      <c r="B34" s="25"/>
      <c r="C34" s="25"/>
      <c r="D34" s="25"/>
      <c r="G34" s="33"/>
      <c r="H34" s="31">
        <f t="shared" si="0"/>
        <v>0</v>
      </c>
      <c r="I34" s="25"/>
    </row>
    <row r="35" spans="1:9" s="32" customFormat="1" ht="32" x14ac:dyDescent="0.2">
      <c r="A35" s="25" t="s">
        <v>207</v>
      </c>
      <c r="B35" s="25">
        <v>1.5</v>
      </c>
      <c r="C35" s="25">
        <v>1.8E-3</v>
      </c>
      <c r="D35" s="25" t="s">
        <v>205</v>
      </c>
      <c r="E35" s="13">
        <f>ROUNDUP(C35*$B$3/B35,0)</f>
        <v>0</v>
      </c>
      <c r="G35" s="33">
        <v>5.98</v>
      </c>
      <c r="H35" s="31">
        <f t="shared" si="0"/>
        <v>0</v>
      </c>
      <c r="I35" s="25" t="s">
        <v>206</v>
      </c>
    </row>
    <row r="36" spans="1:9" s="32" customFormat="1" x14ac:dyDescent="0.2">
      <c r="A36" s="25" t="s">
        <v>316</v>
      </c>
      <c r="B36" s="25"/>
      <c r="C36" s="25"/>
      <c r="D36" s="25"/>
      <c r="E36" s="13"/>
      <c r="G36" s="33"/>
      <c r="H36" s="31"/>
      <c r="I36" s="25"/>
    </row>
    <row r="37" spans="1:9" s="32" customFormat="1" x14ac:dyDescent="0.2">
      <c r="A37" s="25" t="s">
        <v>317</v>
      </c>
      <c r="B37" s="25"/>
      <c r="C37" s="25"/>
      <c r="D37" s="25"/>
      <c r="E37" s="13"/>
      <c r="G37" s="33"/>
      <c r="H37" s="31"/>
      <c r="I37" s="25"/>
    </row>
    <row r="38" spans="1:9" s="32" customFormat="1" x14ac:dyDescent="0.2">
      <c r="A38" s="25"/>
      <c r="B38" s="25"/>
      <c r="C38" s="25"/>
      <c r="D38" s="25"/>
      <c r="G38" s="33"/>
      <c r="H38" s="33"/>
      <c r="I38" s="25"/>
    </row>
    <row r="39" spans="1:9" s="32" customFormat="1" ht="32" x14ac:dyDescent="0.2">
      <c r="A39" s="35" t="s">
        <v>235</v>
      </c>
      <c r="B39" s="25"/>
      <c r="C39" s="25"/>
      <c r="D39" s="25"/>
      <c r="G39" s="33"/>
      <c r="H39" s="33"/>
      <c r="I39" s="25"/>
    </row>
    <row r="40" spans="1:9" s="32" customFormat="1" ht="64" x14ac:dyDescent="0.2">
      <c r="A40" s="25" t="s">
        <v>273</v>
      </c>
      <c r="B40" s="25">
        <f>32*29.57</f>
        <v>946.24</v>
      </c>
      <c r="C40" s="25">
        <v>10</v>
      </c>
      <c r="D40" s="25" t="s">
        <v>274</v>
      </c>
      <c r="E40" s="13">
        <f>ROUNDUP(C40*$B$3/B40,0)</f>
        <v>0</v>
      </c>
      <c r="G40" s="33">
        <v>16.920000000000002</v>
      </c>
      <c r="H40" s="31">
        <f t="shared" ref="H40:H45" si="2">G40*E40</f>
        <v>0</v>
      </c>
      <c r="I40" s="25" t="s">
        <v>277</v>
      </c>
    </row>
    <row r="41" spans="1:9" s="32" customFormat="1" ht="64" x14ac:dyDescent="0.2">
      <c r="A41" s="25" t="s">
        <v>279</v>
      </c>
      <c r="B41" s="25">
        <f>453.59*1</f>
        <v>453.59</v>
      </c>
      <c r="C41" s="25">
        <v>0.22</v>
      </c>
      <c r="D41" s="25" t="s">
        <v>272</v>
      </c>
      <c r="E41" s="13">
        <f>ROUNDUP(C41*$B$3/B41,0)</f>
        <v>0</v>
      </c>
      <c r="G41" s="33">
        <v>10.08</v>
      </c>
      <c r="H41" s="31">
        <f t="shared" si="2"/>
        <v>0</v>
      </c>
      <c r="I41" s="25" t="s">
        <v>278</v>
      </c>
    </row>
    <row r="42" spans="1:9" s="32" customFormat="1" ht="32" x14ac:dyDescent="0.2">
      <c r="A42" s="25" t="s">
        <v>276</v>
      </c>
      <c r="B42" s="25">
        <f>48*29.57</f>
        <v>1419.3600000000001</v>
      </c>
      <c r="C42" s="25">
        <v>40</v>
      </c>
      <c r="D42" s="25" t="s">
        <v>274</v>
      </c>
      <c r="E42" s="13">
        <f>ROUNDUP(C42*$B$3/B42,0)</f>
        <v>0</v>
      </c>
      <c r="G42" s="33">
        <v>2.2799999999999998</v>
      </c>
      <c r="H42" s="31">
        <f t="shared" si="2"/>
        <v>0</v>
      </c>
      <c r="I42" s="25" t="s">
        <v>275</v>
      </c>
    </row>
    <row r="43" spans="1:9" s="32" customFormat="1" x14ac:dyDescent="0.2">
      <c r="A43" s="25" t="s">
        <v>282</v>
      </c>
      <c r="B43" s="25"/>
      <c r="C43" s="25">
        <v>10</v>
      </c>
      <c r="D43" s="25" t="s">
        <v>274</v>
      </c>
      <c r="E43" s="13"/>
      <c r="G43" s="33"/>
      <c r="H43" s="31"/>
      <c r="I43" s="25"/>
    </row>
    <row r="44" spans="1:9" s="32" customFormat="1" x14ac:dyDescent="0.2">
      <c r="A44" s="25" t="s">
        <v>283</v>
      </c>
      <c r="B44" s="25"/>
      <c r="C44" s="25"/>
      <c r="D44" s="25"/>
      <c r="E44" s="13"/>
      <c r="G44" s="33"/>
      <c r="H44" s="31"/>
      <c r="I44" s="25"/>
    </row>
    <row r="45" spans="1:9" s="32" customFormat="1" ht="80" x14ac:dyDescent="0.2">
      <c r="A45" s="25" t="s">
        <v>281</v>
      </c>
      <c r="B45" s="25">
        <v>400</v>
      </c>
      <c r="C45" s="25">
        <v>2</v>
      </c>
      <c r="D45" s="25"/>
      <c r="E45" s="13">
        <f>ROUNDUP(C45*$B$2/B45,0)</f>
        <v>0</v>
      </c>
      <c r="G45" s="33">
        <v>19.989999999999998</v>
      </c>
      <c r="H45" s="31">
        <f t="shared" si="2"/>
        <v>0</v>
      </c>
      <c r="I45" s="25" t="s">
        <v>280</v>
      </c>
    </row>
    <row r="46" spans="1:9" s="32" customFormat="1" ht="32" x14ac:dyDescent="0.2">
      <c r="A46" s="25" t="s">
        <v>236</v>
      </c>
      <c r="B46" s="25">
        <v>1</v>
      </c>
      <c r="C46" s="25"/>
      <c r="D46" s="25"/>
      <c r="E46" s="32">
        <v>1</v>
      </c>
      <c r="G46" s="33">
        <v>15.99</v>
      </c>
      <c r="H46" s="31">
        <f t="shared" ref="H46:H58" si="3">G46*E46</f>
        <v>15.99</v>
      </c>
      <c r="I46" s="25" t="s">
        <v>237</v>
      </c>
    </row>
    <row r="47" spans="1:9" s="32" customFormat="1" ht="32" x14ac:dyDescent="0.2">
      <c r="A47" s="25" t="s">
        <v>246</v>
      </c>
      <c r="B47" s="25"/>
      <c r="C47" s="25"/>
      <c r="D47" s="25"/>
      <c r="E47" s="32">
        <v>1</v>
      </c>
      <c r="G47" s="33">
        <v>12.45</v>
      </c>
      <c r="H47" s="31">
        <f t="shared" si="3"/>
        <v>12.45</v>
      </c>
      <c r="I47" s="25" t="s">
        <v>245</v>
      </c>
    </row>
    <row r="48" spans="1:9" s="32" customFormat="1" ht="32" x14ac:dyDescent="0.2">
      <c r="A48" s="25" t="s">
        <v>238</v>
      </c>
      <c r="B48" s="25">
        <v>3</v>
      </c>
      <c r="C48" s="25"/>
      <c r="D48" s="25"/>
      <c r="E48" s="32">
        <v>1</v>
      </c>
      <c r="G48" s="33">
        <v>7.99</v>
      </c>
      <c r="H48" s="31">
        <f t="shared" si="3"/>
        <v>7.99</v>
      </c>
      <c r="I48" s="25" t="s">
        <v>247</v>
      </c>
    </row>
    <row r="49" spans="1:9" s="32" customFormat="1" ht="32" x14ac:dyDescent="0.2">
      <c r="A49" s="25" t="s">
        <v>240</v>
      </c>
      <c r="B49" s="25">
        <v>1</v>
      </c>
      <c r="C49" s="25"/>
      <c r="D49" s="25"/>
      <c r="E49" s="32">
        <f>3*B4</f>
        <v>0</v>
      </c>
      <c r="G49" s="33">
        <v>11.8</v>
      </c>
      <c r="H49" s="31">
        <f t="shared" si="3"/>
        <v>0</v>
      </c>
      <c r="I49" s="25" t="s">
        <v>241</v>
      </c>
    </row>
    <row r="50" spans="1:9" s="32" customFormat="1" ht="32" x14ac:dyDescent="0.2">
      <c r="A50" s="25" t="s">
        <v>243</v>
      </c>
      <c r="B50" s="25">
        <v>3</v>
      </c>
      <c r="C50" s="25"/>
      <c r="D50" s="25"/>
      <c r="E50" s="32">
        <f>ROUNDUP(E49/B50,0)</f>
        <v>0</v>
      </c>
      <c r="G50" s="33">
        <v>12.99</v>
      </c>
      <c r="H50" s="31">
        <f t="shared" si="3"/>
        <v>0</v>
      </c>
      <c r="I50" s="25" t="s">
        <v>244</v>
      </c>
    </row>
    <row r="51" spans="1:9" s="32" customFormat="1" ht="32" x14ac:dyDescent="0.2">
      <c r="A51" s="25" t="s">
        <v>284</v>
      </c>
      <c r="B51" s="25">
        <v>1</v>
      </c>
      <c r="C51" s="25"/>
      <c r="D51" s="25"/>
      <c r="E51" s="32">
        <v>2</v>
      </c>
      <c r="G51" s="33">
        <v>5.24</v>
      </c>
      <c r="H51" s="31">
        <f t="shared" si="3"/>
        <v>10.48</v>
      </c>
      <c r="I51" s="25" t="s">
        <v>285</v>
      </c>
    </row>
    <row r="52" spans="1:9" s="32" customFormat="1" ht="32" x14ac:dyDescent="0.2">
      <c r="A52" s="25" t="s">
        <v>248</v>
      </c>
      <c r="B52" s="25">
        <v>100</v>
      </c>
      <c r="C52" s="25">
        <v>2</v>
      </c>
      <c r="D52" s="25"/>
      <c r="E52" s="13">
        <f>ROUNDUP(C52*$B$3/B52,0)</f>
        <v>0</v>
      </c>
      <c r="G52" s="33"/>
      <c r="H52" s="31">
        <f t="shared" si="3"/>
        <v>0</v>
      </c>
      <c r="I52" s="25" t="s">
        <v>262</v>
      </c>
    </row>
    <row r="53" spans="1:9" s="32" customFormat="1" ht="32" x14ac:dyDescent="0.2">
      <c r="A53" s="25" t="s">
        <v>264</v>
      </c>
      <c r="B53" s="25"/>
      <c r="C53" s="25"/>
      <c r="D53" s="25"/>
      <c r="E53" s="32">
        <v>8</v>
      </c>
      <c r="G53" s="33">
        <v>9.5</v>
      </c>
      <c r="H53" s="31">
        <f t="shared" si="3"/>
        <v>76</v>
      </c>
      <c r="I53" s="25" t="s">
        <v>263</v>
      </c>
    </row>
    <row r="54" spans="1:9" s="32" customFormat="1" ht="32" x14ac:dyDescent="0.2">
      <c r="A54" s="25" t="s">
        <v>266</v>
      </c>
      <c r="B54" s="25"/>
      <c r="C54" s="25"/>
      <c r="D54" s="25"/>
      <c r="E54" s="32">
        <v>6</v>
      </c>
      <c r="G54" s="33">
        <v>4.6900000000000004</v>
      </c>
      <c r="H54" s="31">
        <f t="shared" si="3"/>
        <v>28.14</v>
      </c>
      <c r="I54" s="25" t="s">
        <v>265</v>
      </c>
    </row>
    <row r="55" spans="1:9" s="32" customFormat="1" ht="32" x14ac:dyDescent="0.2">
      <c r="A55" s="25" t="s">
        <v>249</v>
      </c>
      <c r="B55" s="25"/>
      <c r="C55" s="25"/>
      <c r="D55" s="25"/>
      <c r="E55" s="32">
        <v>3</v>
      </c>
      <c r="G55" s="33"/>
      <c r="H55" s="31">
        <f t="shared" si="3"/>
        <v>0</v>
      </c>
      <c r="I55" s="25"/>
    </row>
    <row r="56" spans="1:9" s="32" customFormat="1" x14ac:dyDescent="0.2">
      <c r="A56" s="25" t="s">
        <v>250</v>
      </c>
      <c r="B56" s="25"/>
      <c r="C56" s="25"/>
      <c r="D56" s="25"/>
      <c r="G56" s="33"/>
      <c r="H56" s="31">
        <f t="shared" si="3"/>
        <v>0</v>
      </c>
      <c r="I56" s="25"/>
    </row>
    <row r="57" spans="1:9" s="32" customFormat="1" ht="32" x14ac:dyDescent="0.2">
      <c r="A57" s="25" t="s">
        <v>252</v>
      </c>
      <c r="B57" s="25">
        <v>190</v>
      </c>
      <c r="C57" s="25">
        <v>0.3</v>
      </c>
      <c r="D57" s="25" t="s">
        <v>54</v>
      </c>
      <c r="G57" s="33">
        <v>2.33</v>
      </c>
      <c r="H57" s="31">
        <f t="shared" si="3"/>
        <v>0</v>
      </c>
      <c r="I57" s="25" t="s">
        <v>253</v>
      </c>
    </row>
    <row r="58" spans="1:9" s="32" customFormat="1" ht="32" x14ac:dyDescent="0.2">
      <c r="A58" s="25" t="s">
        <v>251</v>
      </c>
      <c r="B58" s="25">
        <v>12</v>
      </c>
      <c r="C58" s="25"/>
      <c r="D58" s="25"/>
      <c r="E58" s="32">
        <v>1</v>
      </c>
      <c r="G58" s="33">
        <v>5.68</v>
      </c>
      <c r="H58" s="31">
        <f t="shared" si="3"/>
        <v>5.68</v>
      </c>
      <c r="I58" s="25" t="s">
        <v>255</v>
      </c>
    </row>
    <row r="59" spans="1:9" s="32" customFormat="1" x14ac:dyDescent="0.2">
      <c r="A59" s="25" t="s">
        <v>254</v>
      </c>
      <c r="B59" s="25"/>
      <c r="C59" s="25"/>
      <c r="D59" s="25"/>
      <c r="E59" s="32">
        <v>1</v>
      </c>
      <c r="G59" s="33"/>
      <c r="H59" s="33"/>
      <c r="I59" s="25"/>
    </row>
    <row r="61" spans="1:9" x14ac:dyDescent="0.2">
      <c r="A61" s="1" t="s">
        <v>47</v>
      </c>
      <c r="B61" s="1"/>
      <c r="C61" s="1"/>
      <c r="D61" s="1"/>
      <c r="F61" s="31"/>
      <c r="H61" s="31">
        <f>SUM(H9:H59)</f>
        <v>384.09</v>
      </c>
    </row>
  </sheetData>
  <mergeCells count="1">
    <mergeCell ref="B28:E28"/>
  </mergeCells>
  <pageMargins left="0.75" right="0.75" top="1" bottom="1" header="0.5" footer="0.5"/>
  <pageSetup orientation="portrait" horizontalDpi="4294967292" verticalDpi="429496729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43"/>
  <sheetViews>
    <sheetView topLeftCell="A31" workbookViewId="0">
      <selection activeCell="C39" sqref="C39"/>
    </sheetView>
  </sheetViews>
  <sheetFormatPr baseColWidth="10" defaultRowHeight="16" x14ac:dyDescent="0.2"/>
  <cols>
    <col min="1" max="1" width="32.33203125" style="11" customWidth="1"/>
    <col min="2" max="3" width="13.1640625" style="11" customWidth="1"/>
    <col min="4" max="4" width="9.1640625" style="11" customWidth="1"/>
    <col min="5" max="5" width="14.33203125" style="13" customWidth="1"/>
    <col min="6" max="6" width="3.5" style="13" customWidth="1"/>
    <col min="7" max="7" width="15.5" style="31" customWidth="1"/>
    <col min="8" max="8" width="14.33203125" style="31" customWidth="1"/>
    <col min="9" max="9" width="54.83203125" style="1" customWidth="1"/>
    <col min="10" max="10" width="12.33203125" style="13" customWidth="1"/>
    <col min="11" max="16384" width="10.83203125" style="13"/>
  </cols>
  <sheetData>
    <row r="2" spans="1:9" x14ac:dyDescent="0.2">
      <c r="A2" s="11" t="s">
        <v>3</v>
      </c>
      <c r="B2" s="26"/>
      <c r="F2" s="27"/>
      <c r="G2" s="28"/>
      <c r="H2" s="28"/>
    </row>
    <row r="3" spans="1:9" x14ac:dyDescent="0.2">
      <c r="A3" s="11" t="s">
        <v>4</v>
      </c>
      <c r="B3" s="26"/>
      <c r="F3" s="27"/>
      <c r="G3" s="28"/>
      <c r="H3" s="28"/>
    </row>
    <row r="5" spans="1:9" s="30" customFormat="1" ht="32" x14ac:dyDescent="0.2">
      <c r="A5" s="7" t="s">
        <v>5</v>
      </c>
      <c r="B5" s="7" t="s">
        <v>154</v>
      </c>
      <c r="C5" s="7" t="s">
        <v>155</v>
      </c>
      <c r="D5" s="7" t="s">
        <v>183</v>
      </c>
      <c r="E5" s="7" t="s">
        <v>257</v>
      </c>
      <c r="F5" s="17"/>
      <c r="G5" s="29" t="s">
        <v>12</v>
      </c>
      <c r="H5" s="29" t="s">
        <v>7</v>
      </c>
      <c r="I5" s="7" t="s">
        <v>6</v>
      </c>
    </row>
    <row r="6" spans="1:9" s="30" customFormat="1" x14ac:dyDescent="0.2">
      <c r="A6" s="7"/>
      <c r="B6" s="7"/>
      <c r="C6" s="7"/>
      <c r="D6" s="7"/>
      <c r="E6" s="17"/>
      <c r="F6" s="17"/>
      <c r="G6" s="29"/>
      <c r="H6" s="29"/>
      <c r="I6" s="7"/>
    </row>
    <row r="7" spans="1:9" x14ac:dyDescent="0.2">
      <c r="A7" s="7" t="s">
        <v>286</v>
      </c>
      <c r="B7" s="7"/>
      <c r="C7" s="7"/>
      <c r="D7" s="7"/>
    </row>
    <row r="8" spans="1:9" s="32" customFormat="1" ht="32" x14ac:dyDescent="0.2">
      <c r="A8" s="25" t="s">
        <v>314</v>
      </c>
      <c r="B8" s="25">
        <v>25</v>
      </c>
      <c r="C8" s="25">
        <v>5</v>
      </c>
      <c r="D8" s="25" t="s">
        <v>205</v>
      </c>
      <c r="E8" s="13">
        <f t="shared" ref="E8:E14" si="0">ROUNDUP(C8*$B$3/B8,0)</f>
        <v>0</v>
      </c>
      <c r="G8" s="33">
        <v>15.98</v>
      </c>
      <c r="H8" s="31">
        <f t="shared" ref="H8:H16" si="1">G8*E8</f>
        <v>0</v>
      </c>
      <c r="I8" s="25" t="s">
        <v>313</v>
      </c>
    </row>
    <row r="9" spans="1:9" s="32" customFormat="1" ht="32" x14ac:dyDescent="0.2">
      <c r="A9" s="25" t="s">
        <v>319</v>
      </c>
      <c r="B9" s="25">
        <v>50</v>
      </c>
      <c r="C9" s="25">
        <v>4</v>
      </c>
      <c r="D9" s="25"/>
      <c r="E9" s="13">
        <f t="shared" si="0"/>
        <v>0</v>
      </c>
      <c r="G9" s="33">
        <v>7.99</v>
      </c>
      <c r="H9" s="31">
        <f t="shared" si="1"/>
        <v>0</v>
      </c>
      <c r="I9" s="25" t="s">
        <v>318</v>
      </c>
    </row>
    <row r="10" spans="1:9" s="32" customFormat="1" ht="80" x14ac:dyDescent="0.2">
      <c r="A10" s="25" t="s">
        <v>320</v>
      </c>
      <c r="B10" s="25">
        <v>10</v>
      </c>
      <c r="C10" s="25"/>
      <c r="D10" s="25"/>
      <c r="E10" s="13">
        <v>3</v>
      </c>
      <c r="G10" s="33">
        <v>8.49</v>
      </c>
      <c r="H10" s="31">
        <f t="shared" si="1"/>
        <v>25.47</v>
      </c>
      <c r="I10" s="25" t="s">
        <v>321</v>
      </c>
    </row>
    <row r="11" spans="1:9" s="32" customFormat="1" ht="32" x14ac:dyDescent="0.2">
      <c r="A11" s="25" t="s">
        <v>287</v>
      </c>
      <c r="B11" s="25">
        <v>1000</v>
      </c>
      <c r="C11" s="25">
        <v>4</v>
      </c>
      <c r="D11" s="25"/>
      <c r="E11" s="13">
        <f t="shared" si="0"/>
        <v>0</v>
      </c>
      <c r="G11" s="33">
        <v>15.49</v>
      </c>
      <c r="H11" s="31">
        <f t="shared" si="1"/>
        <v>0</v>
      </c>
      <c r="I11" s="25" t="s">
        <v>334</v>
      </c>
    </row>
    <row r="12" spans="1:9" s="32" customFormat="1" ht="32" x14ac:dyDescent="0.2">
      <c r="A12" s="25" t="s">
        <v>288</v>
      </c>
      <c r="B12" s="25">
        <v>1</v>
      </c>
      <c r="C12" s="25"/>
      <c r="D12" s="25"/>
      <c r="E12" s="13">
        <v>2</v>
      </c>
      <c r="G12" s="33">
        <v>2.6</v>
      </c>
      <c r="H12" s="31">
        <f t="shared" si="1"/>
        <v>5.2</v>
      </c>
      <c r="I12" s="25" t="s">
        <v>335</v>
      </c>
    </row>
    <row r="13" spans="1:9" s="32" customFormat="1" ht="32" x14ac:dyDescent="0.2">
      <c r="A13" s="25" t="s">
        <v>375</v>
      </c>
      <c r="B13" s="25">
        <v>1</v>
      </c>
      <c r="C13" s="25"/>
      <c r="D13" s="25"/>
      <c r="E13" s="13">
        <v>8</v>
      </c>
      <c r="G13" s="33">
        <v>1.41</v>
      </c>
      <c r="H13" s="31">
        <f t="shared" si="1"/>
        <v>11.28</v>
      </c>
      <c r="I13" s="25" t="s">
        <v>374</v>
      </c>
    </row>
    <row r="14" spans="1:9" s="32" customFormat="1" ht="32" x14ac:dyDescent="0.2">
      <c r="A14" s="25" t="s">
        <v>289</v>
      </c>
      <c r="B14" s="25">
        <v>1</v>
      </c>
      <c r="C14" s="25">
        <v>0.1</v>
      </c>
      <c r="D14" s="25"/>
      <c r="E14" s="13">
        <f t="shared" si="0"/>
        <v>0</v>
      </c>
      <c r="G14" s="33"/>
      <c r="H14" s="31">
        <f t="shared" si="1"/>
        <v>0</v>
      </c>
      <c r="I14" s="25" t="s">
        <v>322</v>
      </c>
    </row>
    <row r="15" spans="1:9" s="32" customFormat="1" x14ac:dyDescent="0.2">
      <c r="A15" s="25" t="s">
        <v>299</v>
      </c>
      <c r="B15" s="25"/>
      <c r="C15" s="25"/>
      <c r="D15" s="25"/>
      <c r="G15" s="33"/>
      <c r="H15" s="33"/>
      <c r="I15" s="25"/>
    </row>
    <row r="16" spans="1:9" s="32" customFormat="1" ht="32" x14ac:dyDescent="0.2">
      <c r="A16" s="25" t="s">
        <v>298</v>
      </c>
      <c r="B16" s="25">
        <v>1</v>
      </c>
      <c r="C16" s="25"/>
      <c r="D16" s="25"/>
      <c r="E16" s="32">
        <v>2</v>
      </c>
      <c r="G16" s="33">
        <v>2.97</v>
      </c>
      <c r="H16" s="31">
        <f t="shared" si="1"/>
        <v>5.94</v>
      </c>
      <c r="I16" s="25" t="s">
        <v>323</v>
      </c>
    </row>
    <row r="17" spans="1:9" s="32" customFormat="1" x14ac:dyDescent="0.2">
      <c r="A17" s="35"/>
      <c r="B17" s="25"/>
      <c r="C17" s="25"/>
      <c r="D17" s="25"/>
      <c r="G17" s="33"/>
      <c r="H17" s="33"/>
      <c r="I17" s="25"/>
    </row>
    <row r="18" spans="1:9" s="32" customFormat="1" x14ac:dyDescent="0.2">
      <c r="A18" s="35" t="s">
        <v>290</v>
      </c>
      <c r="B18" s="25"/>
      <c r="C18" s="25"/>
      <c r="D18" s="25"/>
      <c r="E18" s="13"/>
      <c r="G18" s="33"/>
      <c r="H18" s="31"/>
      <c r="I18" s="25"/>
    </row>
    <row r="19" spans="1:9" s="32" customFormat="1" ht="32" x14ac:dyDescent="0.2">
      <c r="A19" s="25" t="s">
        <v>291</v>
      </c>
      <c r="B19" s="25"/>
      <c r="D19" s="25"/>
      <c r="E19" s="25">
        <v>1</v>
      </c>
      <c r="G19" s="33">
        <v>2.27</v>
      </c>
      <c r="H19" s="31">
        <f t="shared" ref="H19:H21" si="2">G19*E19</f>
        <v>2.27</v>
      </c>
      <c r="I19" s="25" t="s">
        <v>364</v>
      </c>
    </row>
    <row r="20" spans="1:9" s="32" customFormat="1" ht="32" x14ac:dyDescent="0.2">
      <c r="A20" s="25" t="s">
        <v>292</v>
      </c>
      <c r="B20" s="25"/>
      <c r="D20" s="25"/>
      <c r="E20" s="25">
        <v>1</v>
      </c>
      <c r="G20" s="33">
        <v>1.63</v>
      </c>
      <c r="H20" s="31">
        <f t="shared" si="2"/>
        <v>1.63</v>
      </c>
      <c r="I20" s="25" t="s">
        <v>363</v>
      </c>
    </row>
    <row r="21" spans="1:9" s="32" customFormat="1" ht="48" x14ac:dyDescent="0.2">
      <c r="A21" s="25" t="s">
        <v>293</v>
      </c>
      <c r="B21" s="25"/>
      <c r="D21" s="25"/>
      <c r="E21" s="25">
        <v>1</v>
      </c>
      <c r="G21" s="33">
        <v>10.85</v>
      </c>
      <c r="H21" s="31">
        <f t="shared" si="2"/>
        <v>10.85</v>
      </c>
      <c r="I21" s="25" t="s">
        <v>295</v>
      </c>
    </row>
    <row r="22" spans="1:9" s="32" customFormat="1" x14ac:dyDescent="0.2">
      <c r="A22" s="25"/>
      <c r="B22" s="25"/>
      <c r="C22" s="25"/>
      <c r="D22" s="25"/>
      <c r="E22" s="13"/>
      <c r="G22" s="33"/>
      <c r="H22" s="31"/>
      <c r="I22" s="25"/>
    </row>
    <row r="23" spans="1:9" s="32" customFormat="1" x14ac:dyDescent="0.2">
      <c r="A23" s="35" t="s">
        <v>297</v>
      </c>
      <c r="B23" s="25"/>
      <c r="C23" s="25"/>
      <c r="D23" s="25"/>
      <c r="E23" s="13"/>
      <c r="G23" s="33"/>
      <c r="H23" s="31"/>
      <c r="I23" s="25"/>
    </row>
    <row r="24" spans="1:9" s="32" customFormat="1" ht="32" x14ac:dyDescent="0.2">
      <c r="A24" s="25" t="s">
        <v>315</v>
      </c>
      <c r="B24" s="25"/>
      <c r="C24" s="25"/>
      <c r="D24" s="25"/>
      <c r="G24" s="33"/>
      <c r="H24" s="31"/>
      <c r="I24" s="25"/>
    </row>
    <row r="25" spans="1:9" s="32" customFormat="1" ht="48" x14ac:dyDescent="0.2">
      <c r="A25" s="25" t="s">
        <v>300</v>
      </c>
      <c r="B25" s="25">
        <v>23</v>
      </c>
      <c r="C25" s="25">
        <v>1</v>
      </c>
      <c r="D25" s="25"/>
      <c r="E25" s="13">
        <f t="shared" ref="E25:E30" si="3">ROUNDUP(C25*$B$3/B25,0)</f>
        <v>0</v>
      </c>
      <c r="G25" s="33">
        <v>10.85</v>
      </c>
      <c r="H25" s="31">
        <f t="shared" ref="H25:H30" si="4">G25*E25</f>
        <v>0</v>
      </c>
      <c r="I25" s="25" t="s">
        <v>295</v>
      </c>
    </row>
    <row r="26" spans="1:9" s="32" customFormat="1" x14ac:dyDescent="0.2">
      <c r="A26" s="37" t="s">
        <v>301</v>
      </c>
      <c r="B26" s="25">
        <v>200</v>
      </c>
      <c r="C26" s="25">
        <v>0.5</v>
      </c>
      <c r="D26" s="25" t="s">
        <v>54</v>
      </c>
      <c r="E26" s="13">
        <f t="shared" si="3"/>
        <v>0</v>
      </c>
      <c r="G26" s="33">
        <v>7.69</v>
      </c>
      <c r="H26" s="31">
        <f t="shared" si="4"/>
        <v>0</v>
      </c>
      <c r="I26" s="25" t="s">
        <v>333</v>
      </c>
    </row>
    <row r="27" spans="1:9" s="32" customFormat="1" ht="32" x14ac:dyDescent="0.2">
      <c r="A27" s="37" t="s">
        <v>302</v>
      </c>
      <c r="B27" s="25">
        <v>400</v>
      </c>
      <c r="C27" s="25">
        <v>10</v>
      </c>
      <c r="D27" s="25"/>
      <c r="E27" s="13">
        <f t="shared" si="3"/>
        <v>0</v>
      </c>
      <c r="G27" s="33">
        <v>4</v>
      </c>
      <c r="H27" s="31">
        <f t="shared" si="4"/>
        <v>0</v>
      </c>
      <c r="I27" s="25" t="s">
        <v>324</v>
      </c>
    </row>
    <row r="28" spans="1:9" s="32" customFormat="1" ht="32" x14ac:dyDescent="0.2">
      <c r="A28" s="37" t="s">
        <v>325</v>
      </c>
      <c r="B28" s="25">
        <f>50*3</f>
        <v>150</v>
      </c>
      <c r="C28" s="25">
        <v>2</v>
      </c>
      <c r="D28" s="25" t="s">
        <v>54</v>
      </c>
      <c r="E28" s="13">
        <f t="shared" si="3"/>
        <v>0</v>
      </c>
      <c r="G28" s="33">
        <v>15</v>
      </c>
      <c r="H28" s="31">
        <f t="shared" si="4"/>
        <v>0</v>
      </c>
      <c r="I28" s="25" t="s">
        <v>326</v>
      </c>
    </row>
    <row r="29" spans="1:9" s="32" customFormat="1" ht="48" x14ac:dyDescent="0.2">
      <c r="A29" s="37" t="s">
        <v>303</v>
      </c>
      <c r="B29" s="25">
        <v>150</v>
      </c>
      <c r="C29" s="25">
        <v>2</v>
      </c>
      <c r="D29" s="25" t="s">
        <v>100</v>
      </c>
      <c r="E29" s="13">
        <f t="shared" si="3"/>
        <v>0</v>
      </c>
      <c r="G29" s="33">
        <v>2.99</v>
      </c>
      <c r="H29" s="31">
        <f t="shared" si="4"/>
        <v>0</v>
      </c>
      <c r="I29" s="25" t="s">
        <v>331</v>
      </c>
    </row>
    <row r="30" spans="1:9" s="32" customFormat="1" ht="32" x14ac:dyDescent="0.2">
      <c r="A30" s="37" t="s">
        <v>304</v>
      </c>
      <c r="B30" s="25">
        <f>4*24</f>
        <v>96</v>
      </c>
      <c r="C30" s="25">
        <v>1</v>
      </c>
      <c r="D30" s="25" t="s">
        <v>100</v>
      </c>
      <c r="E30" s="13">
        <f t="shared" si="3"/>
        <v>0</v>
      </c>
      <c r="G30" s="33">
        <v>8</v>
      </c>
      <c r="H30" s="31">
        <f t="shared" si="4"/>
        <v>0</v>
      </c>
      <c r="I30" s="25" t="s">
        <v>332</v>
      </c>
    </row>
    <row r="31" spans="1:9" s="32" customFormat="1" ht="32" x14ac:dyDescent="0.2">
      <c r="A31" s="37" t="s">
        <v>327</v>
      </c>
      <c r="B31" s="25">
        <f>3*50</f>
        <v>150</v>
      </c>
      <c r="C31" s="25">
        <v>2</v>
      </c>
      <c r="D31" s="25" t="s">
        <v>54</v>
      </c>
      <c r="E31" s="13">
        <f t="shared" ref="E31" si="5">ROUNDUP(C31*$B$3/B31,0)</f>
        <v>0</v>
      </c>
      <c r="G31" s="33">
        <v>24.15</v>
      </c>
      <c r="H31" s="31">
        <f t="shared" ref="H31:H34" si="6">G31*E31</f>
        <v>0</v>
      </c>
      <c r="I31" s="25" t="s">
        <v>328</v>
      </c>
    </row>
    <row r="32" spans="1:9" s="32" customFormat="1" x14ac:dyDescent="0.2">
      <c r="A32" s="37" t="s">
        <v>305</v>
      </c>
      <c r="B32" s="25"/>
      <c r="C32" s="25"/>
      <c r="D32" s="25"/>
      <c r="G32" s="33"/>
      <c r="H32" s="31"/>
      <c r="I32" s="25"/>
    </row>
    <row r="33" spans="1:9" s="32" customFormat="1" ht="32" x14ac:dyDescent="0.2">
      <c r="A33" s="38" t="s">
        <v>306</v>
      </c>
      <c r="B33" s="25">
        <v>60</v>
      </c>
      <c r="C33" s="25"/>
      <c r="D33" s="25" t="s">
        <v>205</v>
      </c>
      <c r="E33" s="32">
        <v>1</v>
      </c>
      <c r="G33" s="33">
        <v>4.45</v>
      </c>
      <c r="H33" s="31">
        <f t="shared" si="6"/>
        <v>4.45</v>
      </c>
      <c r="I33" s="25" t="s">
        <v>329</v>
      </c>
    </row>
    <row r="34" spans="1:9" s="32" customFormat="1" ht="32" x14ac:dyDescent="0.2">
      <c r="A34" s="38" t="s">
        <v>307</v>
      </c>
      <c r="B34" s="25">
        <v>60</v>
      </c>
      <c r="C34" s="25"/>
      <c r="D34" s="25" t="s">
        <v>205</v>
      </c>
      <c r="E34" s="32">
        <v>1</v>
      </c>
      <c r="G34" s="33">
        <v>5.3</v>
      </c>
      <c r="H34" s="31">
        <f t="shared" si="6"/>
        <v>5.3</v>
      </c>
      <c r="I34" s="25" t="s">
        <v>330</v>
      </c>
    </row>
    <row r="35" spans="1:9" s="32" customFormat="1" x14ac:dyDescent="0.2">
      <c r="A35" s="25" t="s">
        <v>308</v>
      </c>
      <c r="B35" s="25"/>
      <c r="C35" s="25"/>
      <c r="D35" s="25"/>
      <c r="G35" s="33"/>
      <c r="H35" s="31"/>
      <c r="I35" s="25"/>
    </row>
    <row r="36" spans="1:9" s="32" customFormat="1" x14ac:dyDescent="0.2">
      <c r="A36" s="25"/>
      <c r="B36" s="25"/>
      <c r="C36" s="25"/>
      <c r="D36" s="25"/>
      <c r="G36" s="33"/>
      <c r="H36" s="31"/>
      <c r="I36" s="25"/>
    </row>
    <row r="37" spans="1:9" s="32" customFormat="1" x14ac:dyDescent="0.2">
      <c r="A37" s="35" t="s">
        <v>367</v>
      </c>
      <c r="B37" s="25"/>
      <c r="C37" s="25"/>
      <c r="D37" s="25"/>
      <c r="G37" s="33"/>
      <c r="H37" s="31"/>
      <c r="I37" s="25"/>
    </row>
    <row r="38" spans="1:9" s="32" customFormat="1" x14ac:dyDescent="0.2">
      <c r="A38" s="35"/>
      <c r="B38" s="25"/>
      <c r="C38" s="25"/>
      <c r="D38" s="25"/>
      <c r="G38" s="33"/>
      <c r="H38" s="31"/>
      <c r="I38" s="25"/>
    </row>
    <row r="39" spans="1:9" s="32" customFormat="1" x14ac:dyDescent="0.2">
      <c r="A39" s="35"/>
      <c r="B39" s="25"/>
      <c r="C39" s="25"/>
      <c r="D39" s="25"/>
      <c r="G39" s="33"/>
      <c r="H39" s="31"/>
      <c r="I39" s="25"/>
    </row>
    <row r="40" spans="1:9" s="32" customFormat="1" x14ac:dyDescent="0.2">
      <c r="A40" s="35"/>
      <c r="B40" s="25"/>
      <c r="C40" s="25"/>
      <c r="D40" s="25"/>
      <c r="G40" s="33"/>
      <c r="H40" s="31"/>
      <c r="I40" s="25"/>
    </row>
    <row r="41" spans="1:9" s="32" customFormat="1" x14ac:dyDescent="0.2">
      <c r="A41" s="35"/>
      <c r="B41" s="25"/>
      <c r="C41" s="25"/>
      <c r="D41" s="25"/>
      <c r="G41" s="33"/>
      <c r="H41" s="31"/>
      <c r="I41" s="25"/>
    </row>
    <row r="43" spans="1:9" x14ac:dyDescent="0.2">
      <c r="A43" s="1" t="s">
        <v>47</v>
      </c>
      <c r="B43" s="1"/>
      <c r="C43" s="1"/>
      <c r="D43" s="1"/>
      <c r="F43" s="31"/>
      <c r="H43" s="31">
        <f>SUM(H8:H37)</f>
        <v>72.39</v>
      </c>
    </row>
  </sheetData>
  <pageMargins left="0.75" right="0.75" top="1" bottom="1" header="0.5" footer="0.5"/>
  <pageSetup orientation="portrait" horizontalDpi="4294967292" verticalDpi="429496729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38"/>
  <sheetViews>
    <sheetView topLeftCell="A28" workbookViewId="0">
      <selection activeCell="A42" sqref="A42"/>
    </sheetView>
  </sheetViews>
  <sheetFormatPr baseColWidth="10" defaultRowHeight="16" x14ac:dyDescent="0.2"/>
  <cols>
    <col min="1" max="1" width="37" style="11" customWidth="1"/>
    <col min="2" max="3" width="13.1640625" style="11" customWidth="1"/>
    <col min="4" max="4" width="9.1640625" style="11" customWidth="1"/>
    <col min="5" max="5" width="14.33203125" style="13" customWidth="1"/>
    <col min="6" max="6" width="3.5" style="13" customWidth="1"/>
    <col min="7" max="7" width="15.5" style="31" customWidth="1"/>
    <col min="8" max="8" width="14.33203125" style="31" customWidth="1"/>
    <col min="9" max="9" width="54.83203125" style="1" customWidth="1"/>
    <col min="10" max="10" width="12.33203125" style="13" customWidth="1"/>
    <col min="11" max="16384" width="10.83203125" style="13"/>
  </cols>
  <sheetData>
    <row r="2" spans="1:9" x14ac:dyDescent="0.2">
      <c r="A2" s="11" t="s">
        <v>3</v>
      </c>
      <c r="B2" s="26"/>
      <c r="F2" s="27"/>
      <c r="G2" s="28"/>
      <c r="H2" s="28"/>
    </row>
    <row r="3" spans="1:9" x14ac:dyDescent="0.2">
      <c r="A3" s="11" t="s">
        <v>4</v>
      </c>
      <c r="B3" s="26"/>
      <c r="F3" s="27"/>
      <c r="G3" s="28"/>
      <c r="H3" s="28"/>
    </row>
    <row r="5" spans="1:9" s="30" customFormat="1" ht="32" x14ac:dyDescent="0.2">
      <c r="A5" s="7" t="s">
        <v>5</v>
      </c>
      <c r="B5" s="7" t="s">
        <v>154</v>
      </c>
      <c r="C5" s="7" t="s">
        <v>155</v>
      </c>
      <c r="D5" s="7" t="s">
        <v>183</v>
      </c>
      <c r="E5" s="7" t="s">
        <v>257</v>
      </c>
      <c r="F5" s="17"/>
      <c r="G5" s="29" t="s">
        <v>12</v>
      </c>
      <c r="H5" s="29" t="s">
        <v>7</v>
      </c>
      <c r="I5" s="7" t="s">
        <v>6</v>
      </c>
    </row>
    <row r="6" spans="1:9" s="30" customFormat="1" x14ac:dyDescent="0.2">
      <c r="A6" s="7"/>
      <c r="B6" s="7"/>
      <c r="C6" s="7"/>
      <c r="D6" s="7"/>
      <c r="E6" s="17"/>
      <c r="F6" s="17"/>
      <c r="G6" s="29"/>
      <c r="H6" s="29"/>
      <c r="I6" s="7"/>
    </row>
    <row r="7" spans="1:9" x14ac:dyDescent="0.2">
      <c r="A7" s="7" t="s">
        <v>309</v>
      </c>
      <c r="B7" s="7"/>
      <c r="C7" s="7"/>
      <c r="D7" s="7"/>
    </row>
    <row r="8" spans="1:9" s="32" customFormat="1" ht="112" x14ac:dyDescent="0.2">
      <c r="A8" s="39" t="s">
        <v>336</v>
      </c>
      <c r="B8" s="25">
        <v>4</v>
      </c>
      <c r="C8" s="25">
        <v>2</v>
      </c>
      <c r="D8" s="25"/>
      <c r="E8" s="13">
        <f t="shared" ref="E8:E24" si="0">ROUNDUP(C8*$B$3/B8,0)</f>
        <v>0</v>
      </c>
      <c r="G8" s="33">
        <v>2.83</v>
      </c>
      <c r="H8" s="31">
        <f t="shared" ref="H8:H24" si="1">G8*E8</f>
        <v>0</v>
      </c>
      <c r="I8" s="25" t="s">
        <v>350</v>
      </c>
    </row>
    <row r="9" spans="1:9" s="32" customFormat="1" ht="96" x14ac:dyDescent="0.2">
      <c r="A9" s="39" t="s">
        <v>337</v>
      </c>
      <c r="B9" s="25">
        <f>36/6</f>
        <v>6</v>
      </c>
      <c r="C9" s="25">
        <v>1</v>
      </c>
      <c r="D9" s="25"/>
      <c r="E9" s="13">
        <f t="shared" si="0"/>
        <v>0</v>
      </c>
      <c r="G9" s="33">
        <v>2.94</v>
      </c>
      <c r="H9" s="31">
        <f t="shared" si="1"/>
        <v>0</v>
      </c>
      <c r="I9" s="25" t="s">
        <v>349</v>
      </c>
    </row>
    <row r="10" spans="1:9" s="32" customFormat="1" ht="32" x14ac:dyDescent="0.2">
      <c r="A10" s="39" t="s">
        <v>338</v>
      </c>
      <c r="B10" s="25">
        <v>100</v>
      </c>
      <c r="C10" s="25">
        <v>4</v>
      </c>
      <c r="D10" s="25"/>
      <c r="E10" s="13">
        <f t="shared" si="0"/>
        <v>0</v>
      </c>
      <c r="G10" s="33">
        <v>3.77</v>
      </c>
      <c r="H10" s="31">
        <f t="shared" si="1"/>
        <v>0</v>
      </c>
      <c r="I10" s="25" t="s">
        <v>139</v>
      </c>
    </row>
    <row r="11" spans="1:9" s="32" customFormat="1" ht="32" x14ac:dyDescent="0.2">
      <c r="A11" s="39" t="s">
        <v>339</v>
      </c>
      <c r="B11" s="25"/>
      <c r="C11" s="25"/>
      <c r="D11" s="25"/>
      <c r="E11" s="13">
        <v>1</v>
      </c>
      <c r="G11" s="33">
        <v>6.87</v>
      </c>
      <c r="H11" s="31">
        <f t="shared" si="1"/>
        <v>6.87</v>
      </c>
      <c r="I11" s="25" t="s">
        <v>351</v>
      </c>
    </row>
    <row r="12" spans="1:9" s="32" customFormat="1" ht="32" x14ac:dyDescent="0.2">
      <c r="A12" s="39" t="s">
        <v>362</v>
      </c>
      <c r="B12" s="25">
        <v>1</v>
      </c>
      <c r="C12" s="25">
        <v>1</v>
      </c>
      <c r="D12" s="25"/>
      <c r="E12" s="13">
        <f t="shared" si="0"/>
        <v>0</v>
      </c>
      <c r="G12" s="33">
        <v>1.18</v>
      </c>
      <c r="H12" s="31">
        <f t="shared" si="1"/>
        <v>0</v>
      </c>
      <c r="I12" s="25" t="s">
        <v>361</v>
      </c>
    </row>
    <row r="13" spans="1:9" s="32" customFormat="1" ht="32" x14ac:dyDescent="0.2">
      <c r="A13" s="39" t="s">
        <v>340</v>
      </c>
      <c r="B13" s="25">
        <v>100</v>
      </c>
      <c r="C13" s="25">
        <v>3</v>
      </c>
      <c r="D13" s="25"/>
      <c r="E13" s="13">
        <f t="shared" si="0"/>
        <v>0</v>
      </c>
      <c r="G13" s="33">
        <v>7.25</v>
      </c>
      <c r="H13" s="31">
        <f t="shared" si="1"/>
        <v>0</v>
      </c>
      <c r="I13" s="25" t="s">
        <v>133</v>
      </c>
    </row>
    <row r="14" spans="1:9" s="32" customFormat="1" ht="32" x14ac:dyDescent="0.2">
      <c r="A14" s="39" t="s">
        <v>341</v>
      </c>
      <c r="B14" s="25"/>
      <c r="C14" s="25"/>
      <c r="D14" s="25"/>
      <c r="E14" s="13" t="e">
        <f t="shared" si="0"/>
        <v>#DIV/0!</v>
      </c>
      <c r="G14" s="33"/>
      <c r="H14" s="31" t="e">
        <f t="shared" si="1"/>
        <v>#DIV/0!</v>
      </c>
      <c r="I14" s="25"/>
    </row>
    <row r="15" spans="1:9" s="32" customFormat="1" ht="32" x14ac:dyDescent="0.2">
      <c r="A15" s="39" t="s">
        <v>342</v>
      </c>
      <c r="B15" s="25">
        <v>192</v>
      </c>
      <c r="C15" s="25">
        <v>1</v>
      </c>
      <c r="D15" s="25"/>
      <c r="E15" s="13">
        <f t="shared" si="0"/>
        <v>0</v>
      </c>
      <c r="G15" s="33">
        <v>2.37</v>
      </c>
      <c r="H15" s="31">
        <f t="shared" si="1"/>
        <v>0</v>
      </c>
      <c r="I15" s="25" t="s">
        <v>368</v>
      </c>
    </row>
    <row r="16" spans="1:9" s="32" customFormat="1" ht="32" x14ac:dyDescent="0.2">
      <c r="A16" s="39" t="s">
        <v>353</v>
      </c>
      <c r="B16" s="25">
        <v>12000</v>
      </c>
      <c r="C16" s="25">
        <v>3</v>
      </c>
      <c r="D16" s="25"/>
      <c r="E16" s="13">
        <f t="shared" si="0"/>
        <v>0</v>
      </c>
      <c r="G16" s="33">
        <v>10.87</v>
      </c>
      <c r="H16" s="31">
        <f t="shared" si="1"/>
        <v>0</v>
      </c>
      <c r="I16" s="25" t="s">
        <v>352</v>
      </c>
    </row>
    <row r="17" spans="1:9" s="32" customFormat="1" x14ac:dyDescent="0.2">
      <c r="A17" s="39" t="s">
        <v>343</v>
      </c>
      <c r="B17" s="25"/>
      <c r="C17" s="25">
        <v>1</v>
      </c>
      <c r="D17" s="25"/>
      <c r="E17" s="13" t="s">
        <v>256</v>
      </c>
      <c r="G17" s="33"/>
      <c r="H17" s="31">
        <v>0</v>
      </c>
      <c r="I17" s="25" t="s">
        <v>366</v>
      </c>
    </row>
    <row r="18" spans="1:9" s="32" customFormat="1" ht="48" x14ac:dyDescent="0.2">
      <c r="A18" s="39" t="s">
        <v>344</v>
      </c>
      <c r="B18" s="25">
        <v>100</v>
      </c>
      <c r="C18" s="25">
        <v>3</v>
      </c>
      <c r="D18" s="25"/>
      <c r="E18" s="13">
        <f t="shared" si="0"/>
        <v>0</v>
      </c>
      <c r="G18" s="33">
        <v>4.24</v>
      </c>
      <c r="H18" s="31">
        <f t="shared" si="1"/>
        <v>0</v>
      </c>
      <c r="I18" s="25" t="s">
        <v>354</v>
      </c>
    </row>
    <row r="19" spans="1:9" s="32" customFormat="1" ht="32" x14ac:dyDescent="0.2">
      <c r="A19" s="39" t="s">
        <v>345</v>
      </c>
      <c r="B19" s="25">
        <v>30</v>
      </c>
      <c r="C19" s="25">
        <v>1</v>
      </c>
      <c r="D19" s="25"/>
      <c r="E19" s="13">
        <f t="shared" si="0"/>
        <v>0</v>
      </c>
      <c r="G19" s="33">
        <v>1.18</v>
      </c>
      <c r="H19" s="31">
        <f t="shared" si="1"/>
        <v>0</v>
      </c>
      <c r="I19" s="25" t="s">
        <v>355</v>
      </c>
    </row>
    <row r="20" spans="1:9" s="32" customFormat="1" ht="48" x14ac:dyDescent="0.2">
      <c r="A20" s="39" t="s">
        <v>360</v>
      </c>
      <c r="B20" s="25">
        <v>2</v>
      </c>
      <c r="C20" s="25">
        <v>1</v>
      </c>
      <c r="D20" s="25"/>
      <c r="E20" s="13">
        <f t="shared" si="0"/>
        <v>0</v>
      </c>
      <c r="G20" s="33">
        <v>1.18</v>
      </c>
      <c r="H20" s="31">
        <f t="shared" si="1"/>
        <v>0</v>
      </c>
      <c r="I20" s="25" t="s">
        <v>356</v>
      </c>
    </row>
    <row r="21" spans="1:9" s="32" customFormat="1" ht="48" x14ac:dyDescent="0.2">
      <c r="A21" s="39" t="s">
        <v>365</v>
      </c>
      <c r="B21" s="25">
        <v>16</v>
      </c>
      <c r="C21" s="25">
        <v>1</v>
      </c>
      <c r="D21" s="25"/>
      <c r="E21" s="13">
        <f t="shared" si="0"/>
        <v>0</v>
      </c>
      <c r="G21" s="33">
        <v>10.31</v>
      </c>
      <c r="H21" s="31">
        <f t="shared" si="1"/>
        <v>0</v>
      </c>
      <c r="I21" s="25" t="s">
        <v>295</v>
      </c>
    </row>
    <row r="22" spans="1:9" s="32" customFormat="1" ht="32" x14ac:dyDescent="0.2">
      <c r="A22" s="39" t="s">
        <v>346</v>
      </c>
      <c r="B22" s="25"/>
      <c r="C22" s="25">
        <v>1</v>
      </c>
      <c r="D22" s="25"/>
      <c r="E22" s="13" t="s">
        <v>256</v>
      </c>
      <c r="G22" s="33"/>
      <c r="H22" s="31">
        <v>0</v>
      </c>
      <c r="I22" s="25" t="s">
        <v>256</v>
      </c>
    </row>
    <row r="23" spans="1:9" s="32" customFormat="1" ht="32" x14ac:dyDescent="0.2">
      <c r="A23" s="39" t="s">
        <v>357</v>
      </c>
      <c r="B23" s="25">
        <v>100</v>
      </c>
      <c r="C23" s="25">
        <v>1</v>
      </c>
      <c r="D23" s="25"/>
      <c r="E23" s="13">
        <f t="shared" si="0"/>
        <v>0</v>
      </c>
      <c r="G23" s="33">
        <v>12.99</v>
      </c>
      <c r="H23" s="31">
        <f t="shared" si="1"/>
        <v>0</v>
      </c>
      <c r="I23" s="25" t="s">
        <v>358</v>
      </c>
    </row>
    <row r="24" spans="1:9" s="32" customFormat="1" x14ac:dyDescent="0.2">
      <c r="A24" s="39" t="s">
        <v>347</v>
      </c>
      <c r="B24" s="25">
        <v>12</v>
      </c>
      <c r="C24" s="25">
        <v>1</v>
      </c>
      <c r="D24" s="25"/>
      <c r="E24" s="13">
        <f t="shared" si="0"/>
        <v>0</v>
      </c>
      <c r="G24" s="33">
        <v>1.88</v>
      </c>
      <c r="H24" s="31">
        <f t="shared" si="1"/>
        <v>0</v>
      </c>
      <c r="I24" s="25" t="s">
        <v>359</v>
      </c>
    </row>
    <row r="25" spans="1:9" s="32" customFormat="1" ht="32" x14ac:dyDescent="0.2">
      <c r="A25" s="39" t="s">
        <v>348</v>
      </c>
      <c r="B25" s="25"/>
      <c r="C25" s="25"/>
      <c r="D25" s="25"/>
      <c r="G25" s="33"/>
      <c r="H25" s="31"/>
      <c r="I25" s="25"/>
    </row>
    <row r="26" spans="1:9" s="32" customFormat="1" x14ac:dyDescent="0.2">
      <c r="A26" s="39"/>
      <c r="B26" s="25"/>
      <c r="C26" s="25"/>
      <c r="D26" s="25"/>
      <c r="G26" s="33"/>
      <c r="H26" s="31"/>
      <c r="I26" s="25"/>
    </row>
    <row r="27" spans="1:9" x14ac:dyDescent="0.2">
      <c r="A27" s="35" t="s">
        <v>310</v>
      </c>
    </row>
    <row r="28" spans="1:9" x14ac:dyDescent="0.2">
      <c r="A28" s="25" t="s">
        <v>370</v>
      </c>
      <c r="B28" s="1">
        <v>2.2000000000000002</v>
      </c>
      <c r="C28" s="1">
        <f>6*16.38*B29*0.0022</f>
        <v>0.22486464000000003</v>
      </c>
      <c r="D28" s="1" t="s">
        <v>205</v>
      </c>
      <c r="E28" s="13">
        <f t="shared" ref="E28" si="2">ROUNDUP(C28*$B$3/B28,0)</f>
        <v>0</v>
      </c>
      <c r="F28" s="31"/>
      <c r="G28" s="31">
        <v>30</v>
      </c>
      <c r="H28" s="31">
        <f t="shared" ref="H28" si="3">G28*E28</f>
        <v>0</v>
      </c>
    </row>
    <row r="29" spans="1:9" x14ac:dyDescent="0.2">
      <c r="A29" s="25" t="s">
        <v>369</v>
      </c>
      <c r="B29" s="11">
        <v>1.04</v>
      </c>
    </row>
    <row r="30" spans="1:9" x14ac:dyDescent="0.2">
      <c r="A30" s="25"/>
    </row>
    <row r="31" spans="1:9" x14ac:dyDescent="0.2">
      <c r="A31" s="25"/>
    </row>
    <row r="32" spans="1:9" x14ac:dyDescent="0.2">
      <c r="A32" s="35" t="s">
        <v>311</v>
      </c>
    </row>
    <row r="33" spans="1:8" x14ac:dyDescent="0.2">
      <c r="A33" s="25"/>
    </row>
    <row r="34" spans="1:8" x14ac:dyDescent="0.2">
      <c r="A34" s="25"/>
    </row>
    <row r="35" spans="1:8" x14ac:dyDescent="0.2">
      <c r="A35" s="25"/>
    </row>
    <row r="36" spans="1:8" x14ac:dyDescent="0.2">
      <c r="A36" s="25"/>
    </row>
    <row r="38" spans="1:8" x14ac:dyDescent="0.2">
      <c r="A38" s="1" t="s">
        <v>47</v>
      </c>
      <c r="H38" s="31" t="e">
        <f>SUM(H8:H36)</f>
        <v>#DIV/0!</v>
      </c>
    </row>
  </sheetData>
  <pageMargins left="0.75" right="0.75" top="1" bottom="1" header="0.5" footer="0.5"/>
  <pageSetup orientation="portrait" horizontalDpi="4294967292" verticalDpi="429496729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Unit 1 Foundations</vt:lpstr>
      <vt:lpstr>Unit 2 Civil E</vt:lpstr>
      <vt:lpstr>Unit 3 CS</vt:lpstr>
      <vt:lpstr>Unit 4 Elec E</vt:lpstr>
      <vt:lpstr>Unit 5 BioE</vt:lpstr>
      <vt:lpstr>Unit 6 Chem E</vt:lpstr>
      <vt:lpstr>Unit 7 Matl. Sci.</vt:lpstr>
      <vt:lpstr>Unit 8 Mech E</vt:lpstr>
    </vt:vector>
  </TitlesOfParts>
  <Company>University of Utah College of Engineering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Stacy Firth</dc:creator>
  <cp:lastModifiedBy>Microsoft Office User</cp:lastModifiedBy>
  <dcterms:created xsi:type="dcterms:W3CDTF">2016-01-20T16:55:06Z</dcterms:created>
  <dcterms:modified xsi:type="dcterms:W3CDTF">2016-05-05T16:12:11Z</dcterms:modified>
</cp:coreProperties>
</file>